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Y:\Shared\PLC\Finance - JERRY WALES\Company Secretarial\Workings &amp; Papers\website\"/>
    </mc:Choice>
  </mc:AlternateContent>
  <xr:revisionPtr revIDLastSave="0" documentId="13_ncr:1_{E516B83A-23B8-4805-83F1-906608CBBF1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Years financial data" sheetId="4" r:id="rId1"/>
  </sheets>
  <definedNames>
    <definedName name="_xlnm.Print_Area" localSheetId="0">'Years financial data'!$A$1:$FB$25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1" i="4" l="1"/>
  <c r="O42" i="4"/>
  <c r="E42" i="4"/>
  <c r="S6" i="4"/>
  <c r="I6" i="4"/>
  <c r="C6" i="4"/>
  <c r="D6" i="4"/>
  <c r="E6" i="4"/>
  <c r="F6" i="4"/>
  <c r="G6" i="4"/>
  <c r="E35" i="4"/>
  <c r="O33" i="4"/>
  <c r="E38" i="4"/>
  <c r="E33" i="4"/>
  <c r="O10" i="4"/>
  <c r="P10" i="4"/>
  <c r="F10" i="4"/>
  <c r="E10" i="4"/>
  <c r="O7" i="4"/>
  <c r="O6" i="4"/>
  <c r="O5" i="4"/>
  <c r="P5" i="4"/>
  <c r="F7" i="4" s="1"/>
  <c r="B6" i="4"/>
  <c r="E7" i="4"/>
  <c r="F5" i="4"/>
  <c r="E5" i="4"/>
  <c r="L25" i="4"/>
  <c r="B7" i="4"/>
  <c r="C7" i="4"/>
  <c r="D7" i="4"/>
  <c r="G7" i="4"/>
  <c r="I10" i="4"/>
  <c r="F25" i="4"/>
  <c r="E25" i="4"/>
  <c r="D25" i="4"/>
  <c r="C25" i="4"/>
  <c r="B25" i="4"/>
  <c r="I23" i="4"/>
  <c r="G19" i="4"/>
  <c r="D19" i="4"/>
  <c r="C19" i="4"/>
  <c r="B19" i="4"/>
  <c r="G17" i="4"/>
  <c r="D17" i="4"/>
  <c r="C17" i="4"/>
  <c r="B17" i="4"/>
  <c r="I14" i="4"/>
  <c r="P25" i="4"/>
  <c r="O25" i="4"/>
  <c r="N25" i="4"/>
  <c r="M25" i="4"/>
  <c r="S23" i="4"/>
  <c r="C24" i="4" s="1"/>
  <c r="I5" i="4" l="1"/>
  <c r="F17" i="4"/>
  <c r="F19" i="4"/>
  <c r="I19" i="4" s="1"/>
  <c r="I17" i="4"/>
  <c r="N24" i="4"/>
  <c r="I24" i="4"/>
  <c r="O24" i="4"/>
  <c r="D24" i="4"/>
  <c r="L24" i="4"/>
  <c r="P24" i="4"/>
  <c r="E24" i="4"/>
  <c r="I25" i="4"/>
  <c r="M24" i="4"/>
  <c r="S24" i="4"/>
  <c r="B24" i="4"/>
  <c r="F24" i="4"/>
  <c r="AB23" i="4"/>
  <c r="AB24" i="4" s="1"/>
  <c r="S25" i="4" l="1"/>
  <c r="V24" i="4"/>
  <c r="W24" i="4"/>
  <c r="X24" i="4"/>
  <c r="Y24" i="4"/>
  <c r="Z24" i="4"/>
  <c r="Q19" i="4"/>
  <c r="P19" i="4"/>
  <c r="N19" i="4"/>
  <c r="M19" i="4"/>
  <c r="L19" i="4"/>
  <c r="Q17" i="4"/>
  <c r="P17" i="4"/>
  <c r="N17" i="4"/>
  <c r="M17" i="4"/>
  <c r="L17" i="4"/>
  <c r="S14" i="4"/>
  <c r="S10" i="4"/>
  <c r="Q7" i="4"/>
  <c r="N7" i="4"/>
  <c r="M7" i="4"/>
  <c r="L7" i="4"/>
  <c r="S5" i="4"/>
  <c r="I7" i="4" s="1"/>
  <c r="AB10" i="4"/>
  <c r="AB5" i="4"/>
  <c r="AK10" i="4"/>
  <c r="AK5" i="4"/>
  <c r="P6" i="4" l="1"/>
  <c r="S11" i="4"/>
  <c r="S19" i="4"/>
  <c r="S17" i="4"/>
  <c r="Q6" i="4"/>
  <c r="L6" i="4"/>
  <c r="M6" i="4"/>
  <c r="N6" i="4"/>
  <c r="S7" i="4"/>
  <c r="W6" i="4"/>
  <c r="X6" i="4"/>
  <c r="AB6" i="4"/>
  <c r="Y6" i="4"/>
  <c r="V6" i="4"/>
  <c r="Z6" i="4"/>
  <c r="Z19" i="4"/>
  <c r="Y19" i="4"/>
  <c r="X19" i="4"/>
  <c r="W19" i="4"/>
  <c r="V19" i="4"/>
  <c r="Z17" i="4"/>
  <c r="Y17" i="4"/>
  <c r="X17" i="4"/>
  <c r="W17" i="4"/>
  <c r="V17" i="4"/>
  <c r="AB14" i="4"/>
  <c r="AB11" i="4"/>
  <c r="AB7" i="4"/>
  <c r="Z7" i="4"/>
  <c r="Y7" i="4"/>
  <c r="X7" i="4"/>
  <c r="W7" i="4"/>
  <c r="V7" i="4"/>
  <c r="AB19" i="4" l="1"/>
  <c r="AB17" i="4"/>
  <c r="AI6" i="4"/>
  <c r="AH6" i="4"/>
  <c r="AG6" i="4"/>
  <c r="AF6" i="4"/>
  <c r="AE6" i="4"/>
  <c r="AK6" i="4"/>
  <c r="AI19" i="4"/>
  <c r="AH19" i="4"/>
  <c r="AG19" i="4"/>
  <c r="AF19" i="4"/>
  <c r="AE19" i="4"/>
  <c r="AI17" i="4"/>
  <c r="AH17" i="4"/>
  <c r="AG17" i="4"/>
  <c r="AF17" i="4"/>
  <c r="AE17" i="4"/>
  <c r="AK14" i="4"/>
  <c r="AI7" i="4"/>
  <c r="AH7" i="4"/>
  <c r="AG7" i="4"/>
  <c r="AF7" i="4"/>
  <c r="AE7" i="4"/>
  <c r="AK19" i="4" l="1"/>
  <c r="AK17" i="4"/>
  <c r="AR19" i="4"/>
  <c r="AQ19" i="4"/>
  <c r="AP19" i="4"/>
  <c r="AO19" i="4"/>
  <c r="AN19" i="4"/>
  <c r="AR17" i="4"/>
  <c r="AQ17" i="4"/>
  <c r="AP17" i="4"/>
  <c r="AO17" i="4"/>
  <c r="AN17" i="4"/>
  <c r="AS14" i="4"/>
  <c r="AS10" i="4"/>
  <c r="AK11" i="4" s="1"/>
  <c r="AR7" i="4"/>
  <c r="AQ7" i="4"/>
  <c r="AP7" i="4"/>
  <c r="AO7" i="4"/>
  <c r="AN7" i="4"/>
  <c r="AS5" i="4"/>
  <c r="AP6" i="4" s="1"/>
  <c r="AK7" i="4" l="1"/>
  <c r="AQ6" i="4"/>
  <c r="AN6" i="4"/>
  <c r="AR6" i="4"/>
  <c r="AO6" i="4"/>
  <c r="AS6" i="4"/>
  <c r="AS19" i="4"/>
  <c r="AS17" i="4"/>
  <c r="AZ19" i="4"/>
  <c r="AY19" i="4"/>
  <c r="AX19" i="4"/>
  <c r="AW19" i="4"/>
  <c r="AV19" i="4"/>
  <c r="AZ17" i="4"/>
  <c r="AY17" i="4"/>
  <c r="AX17" i="4"/>
  <c r="AW17" i="4"/>
  <c r="AV17" i="4"/>
  <c r="BA14" i="4"/>
  <c r="BA10" i="4"/>
  <c r="AS11" i="4" s="1"/>
  <c r="AZ7" i="4"/>
  <c r="AY7" i="4"/>
  <c r="AX7" i="4"/>
  <c r="AW7" i="4"/>
  <c r="AV7" i="4"/>
  <c r="BA5" i="4"/>
  <c r="AS7" i="4" s="1"/>
  <c r="AX6" i="4" l="1"/>
  <c r="AY6" i="4"/>
  <c r="AV6" i="4"/>
  <c r="AZ6" i="4"/>
  <c r="AW6" i="4"/>
  <c r="BA6" i="4"/>
  <c r="BA19" i="4"/>
  <c r="BA17" i="4"/>
  <c r="BI5" i="4"/>
  <c r="BH19" i="4"/>
  <c r="BG19" i="4"/>
  <c r="BF19" i="4"/>
  <c r="BE19" i="4"/>
  <c r="BD19" i="4"/>
  <c r="BH17" i="4"/>
  <c r="BG17" i="4"/>
  <c r="BF17" i="4"/>
  <c r="BE17" i="4"/>
  <c r="BD17" i="4"/>
  <c r="BI14" i="4"/>
  <c r="BI10" i="4"/>
  <c r="BA11" i="4" s="1"/>
  <c r="BH7" i="4"/>
  <c r="BG7" i="4"/>
  <c r="BF7" i="4"/>
  <c r="BE7" i="4"/>
  <c r="BD7" i="4"/>
  <c r="BI7" i="4" l="1"/>
  <c r="BF6" i="4"/>
  <c r="BG6" i="4"/>
  <c r="BI6" i="4"/>
  <c r="BE6" i="4"/>
  <c r="BH6" i="4"/>
  <c r="BD6" i="4"/>
  <c r="BA7" i="4"/>
  <c r="BI19" i="4"/>
  <c r="BI17" i="4"/>
  <c r="BO19" i="4"/>
  <c r="BL19" i="4"/>
  <c r="BP19" i="4"/>
  <c r="BN19" i="4"/>
  <c r="BM19" i="4"/>
  <c r="BL17" i="4"/>
  <c r="BP17" i="4"/>
  <c r="BO17" i="4"/>
  <c r="BN17" i="4"/>
  <c r="BM17" i="4"/>
  <c r="BQ17" i="4" l="1"/>
  <c r="BQ19" i="4"/>
  <c r="BP7" i="4"/>
  <c r="BO7" i="4"/>
  <c r="BN7" i="4"/>
  <c r="BM7" i="4"/>
  <c r="BL7" i="4"/>
  <c r="BQ7" i="4"/>
  <c r="BP6" i="4"/>
  <c r="BO6" i="4"/>
  <c r="BN6" i="4"/>
  <c r="BM6" i="4"/>
  <c r="BL6" i="4"/>
  <c r="BQ6" i="4"/>
  <c r="BQ14" i="4"/>
  <c r="BQ10" i="4"/>
  <c r="BI11" i="4" l="1"/>
  <c r="BY7" i="4"/>
  <c r="BX7" i="4"/>
  <c r="BW7" i="4"/>
  <c r="BV7" i="4"/>
  <c r="BU7" i="4"/>
  <c r="BT7" i="4"/>
  <c r="BY6" i="4"/>
  <c r="BX6" i="4"/>
  <c r="BW6" i="4"/>
  <c r="BV6" i="4"/>
  <c r="BU6" i="4"/>
  <c r="BT6" i="4"/>
  <c r="BY14" i="4"/>
  <c r="BY10" i="4"/>
  <c r="BQ11" i="4" s="1"/>
  <c r="CH14" i="4" l="1"/>
  <c r="CH10" i="4"/>
  <c r="DR10" i="4"/>
  <c r="EJ10" i="4"/>
  <c r="CX7" i="4"/>
  <c r="CT7" i="4"/>
  <c r="CX6" i="4"/>
  <c r="CV6" i="4"/>
  <c r="CT6" i="4"/>
  <c r="CW6" i="4"/>
  <c r="CU7" i="4"/>
  <c r="CY7" i="4"/>
  <c r="CU6" i="4"/>
  <c r="CY6" i="4"/>
  <c r="CZ7" i="4"/>
  <c r="CW7" i="4"/>
  <c r="DH7" i="4"/>
  <c r="DF7" i="4"/>
  <c r="DE7" i="4"/>
  <c r="DD7" i="4"/>
  <c r="DC7" i="4"/>
  <c r="EP7" i="4"/>
  <c r="EO7" i="4"/>
  <c r="EM7" i="4"/>
  <c r="EG7" i="4"/>
  <c r="EF7" i="4"/>
  <c r="EE7" i="4"/>
  <c r="ED7" i="4"/>
  <c r="DX7" i="4"/>
  <c r="DV7" i="4"/>
  <c r="DU7" i="4"/>
  <c r="DQ7" i="4"/>
  <c r="DO7" i="4"/>
  <c r="DM7" i="4"/>
  <c r="DL7" i="4"/>
  <c r="EY14" i="4"/>
  <c r="EV14" i="4"/>
  <c r="EM14" i="4"/>
  <c r="ES14" i="4" s="1"/>
  <c r="EV10" i="4"/>
  <c r="FB10" i="4" s="1"/>
  <c r="FB5" i="4"/>
  <c r="FB6" i="4" s="1"/>
  <c r="EM10" i="4"/>
  <c r="ES10" i="4" s="1"/>
  <c r="ES5" i="4"/>
  <c r="EN6" i="4" s="1"/>
  <c r="EJ14" i="4"/>
  <c r="DV14" i="4"/>
  <c r="DU14" i="4"/>
  <c r="DZ14" i="4"/>
  <c r="DX14" i="4"/>
  <c r="DW14" i="4"/>
  <c r="DU10" i="4"/>
  <c r="DW5" i="4"/>
  <c r="DW7" i="4" s="1"/>
  <c r="DR14" i="4"/>
  <c r="DR5" i="4"/>
  <c r="DF6" i="4" s="1"/>
  <c r="EJ5" i="4"/>
  <c r="DL6" i="4" l="1"/>
  <c r="EY6" i="4"/>
  <c r="DE6" i="4"/>
  <c r="DM6" i="4"/>
  <c r="DP6" i="4"/>
  <c r="DN6" i="4"/>
  <c r="EV6" i="4"/>
  <c r="DG6" i="4"/>
  <c r="ES6" i="4"/>
  <c r="DO6" i="4"/>
  <c r="EO6" i="4"/>
  <c r="DD6" i="4"/>
  <c r="EM6" i="4"/>
  <c r="EA5" i="4"/>
  <c r="EA6" i="4" s="1"/>
  <c r="EJ7" i="4"/>
  <c r="EP6" i="4"/>
  <c r="FB14" i="4"/>
  <c r="EG6" i="4"/>
  <c r="ED6" i="4"/>
  <c r="DN7" i="4"/>
  <c r="EF6" i="4"/>
  <c r="EA14" i="4"/>
  <c r="EE6" i="4"/>
  <c r="EA7" i="4"/>
  <c r="ES7" i="4"/>
  <c r="DH6" i="4"/>
  <c r="DI7" i="4"/>
  <c r="EJ6" i="4"/>
  <c r="DQ6" i="4"/>
  <c r="EX6" i="4"/>
  <c r="DC6" i="4"/>
  <c r="DU6" i="4" l="1"/>
  <c r="DZ6" i="4"/>
  <c r="DR7" i="4"/>
  <c r="DW6" i="4"/>
  <c r="DV6" i="4"/>
  <c r="DX6" i="4"/>
</calcChain>
</file>

<file path=xl/sharedStrings.xml><?xml version="1.0" encoding="utf-8"?>
<sst xmlns="http://schemas.openxmlformats.org/spreadsheetml/2006/main" count="389" uniqueCount="60">
  <si>
    <t>UK</t>
  </si>
  <si>
    <t>Europe</t>
  </si>
  <si>
    <t>America</t>
  </si>
  <si>
    <t>Clear</t>
  </si>
  <si>
    <t>Group</t>
  </si>
  <si>
    <t>Shanghai</t>
  </si>
  <si>
    <t>Tokyo</t>
  </si>
  <si>
    <t>Revenue</t>
  </si>
  <si>
    <t>(in millions)</t>
  </si>
  <si>
    <t>compared</t>
  </si>
  <si>
    <t>Headline</t>
  </si>
  <si>
    <t>Profit</t>
  </si>
  <si>
    <t>Before Tax</t>
  </si>
  <si>
    <t>Average</t>
  </si>
  <si>
    <t>Employees</t>
  </si>
  <si>
    <t>(UK GAAP excluding goodwill amortisation)</t>
  </si>
  <si>
    <t>to 2003</t>
  </si>
  <si>
    <t>to 2004</t>
  </si>
  <si>
    <t>to 2005</t>
  </si>
  <si>
    <t>to 2006</t>
  </si>
  <si>
    <t>to 2007</t>
  </si>
  <si>
    <t>(UK GAAP unaudited proforma, excluding goodwill amortisation )</t>
  </si>
  <si>
    <t>Middle East &amp; Africa</t>
  </si>
  <si>
    <t>Asia and Australasia</t>
  </si>
  <si>
    <t>Americas</t>
  </si>
  <si>
    <t>to 2009</t>
  </si>
  <si>
    <t>New offices</t>
  </si>
  <si>
    <t>to 2011</t>
  </si>
  <si>
    <t>to 2010</t>
  </si>
  <si>
    <t>to 2008</t>
  </si>
  <si>
    <t>to 2012</t>
  </si>
  <si>
    <t>2013 numbers have been restated to treat Walker Media as an associate all year</t>
  </si>
  <si>
    <t>20004 numbers have been restated to treat Walker Media as an subsidiary all year</t>
  </si>
  <si>
    <t>to 2014</t>
  </si>
  <si>
    <t>to 2013</t>
  </si>
  <si>
    <t>to 2015</t>
  </si>
  <si>
    <t>Net revenue</t>
  </si>
  <si>
    <t>2018 revised</t>
  </si>
  <si>
    <t>Head office</t>
  </si>
  <si>
    <t>to 2018</t>
  </si>
  <si>
    <t>to 2017</t>
  </si>
  <si>
    <t>to 2016</t>
  </si>
  <si>
    <t>Head office and consolidation adjustments</t>
  </si>
  <si>
    <t>Global &amp; Social issues</t>
  </si>
  <si>
    <t>Passion marketing</t>
  </si>
  <si>
    <t>Performance media</t>
  </si>
  <si>
    <t>Connected creativity</t>
  </si>
  <si>
    <t>Brand, Experience &amp; Innovation</t>
  </si>
  <si>
    <t>Revenues &amp; profits have been realocated between regons</t>
  </si>
  <si>
    <t>Advertising &amp;CRM</t>
  </si>
  <si>
    <t>Media &amp; Performance</t>
  </si>
  <si>
    <t>Brand &amp; Experience</t>
  </si>
  <si>
    <t>Sponsorship &amp; Talent</t>
  </si>
  <si>
    <t>Asia</t>
  </si>
  <si>
    <t>Australia</t>
  </si>
  <si>
    <t>Asia &amp; Australia</t>
  </si>
  <si>
    <t>to 2019</t>
  </si>
  <si>
    <t>to 2020</t>
  </si>
  <si>
    <t>Average Emplyees</t>
  </si>
  <si>
    <t>2017 (these numbers have not been revised)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</si>
</sst>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&quot;£&quot;#,##0.00;[Red]\-&quot;£&quot;#,##0.00"/>
    <numFmt numFmtId="164" formatCode="&quot;£&quot;#,##0;[Red]&quot;£&quot;\(#,##0\)"/>
    <numFmt numFmtId="165" formatCode="&quot;£&quot;#,##0.00;[Red]&quot;£&quot;\(#,##0.00\)"/>
    <numFmt numFmtId="166" formatCode="0.0%;[Red]\(0.0\)%;"/>
    <numFmt numFmtId="167" formatCode="&quot;£&quot;#,##0.000;[Red]\-&quot;£&quot;#,##0.000"/>
    <numFmt numFmtId="168" formatCode="0.00%;[Red]\(0.00\)%;"/>
    <numFmt numFmtId="169" formatCode="0.0%"/>
    <numFmt numFmtId="170" formatCode="&quot;£&quot;#,##0.0,;\(#,##0.0\)\,"/>
  </numFmts>
  <fonts count="10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3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u/>
      <sz val="10"/>
      <color theme="11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9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86">
    <xf numFmtId="0" fontId="0" fillId="0" borderId="0" xfId="0"/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4" fillId="0" borderId="4" xfId="0" applyFont="1" applyBorder="1" applyAlignment="1">
      <alignment horizontal="center" vertical="center" wrapText="1"/>
    </xf>
    <xf numFmtId="9" fontId="2" fillId="0" borderId="0" xfId="0" applyNumberFormat="1" applyFont="1" applyAlignment="1">
      <alignment horizontal="right" vertical="top" wrapText="1"/>
    </xf>
    <xf numFmtId="9" fontId="2" fillId="0" borderId="5" xfId="0" applyNumberFormat="1" applyFont="1" applyBorder="1" applyAlignment="1">
      <alignment horizontal="right" vertical="top" wrapText="1"/>
    </xf>
    <xf numFmtId="0" fontId="4" fillId="0" borderId="6" xfId="0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0" fillId="0" borderId="0" xfId="0" applyNumberFormat="1"/>
    <xf numFmtId="165" fontId="4" fillId="0" borderId="0" xfId="0" applyNumberFormat="1" applyFont="1" applyAlignment="1">
      <alignment horizontal="right" vertical="top" wrapText="1"/>
    </xf>
    <xf numFmtId="0" fontId="2" fillId="0" borderId="2" xfId="0" applyFont="1" applyBorder="1"/>
    <xf numFmtId="0" fontId="4" fillId="0" borderId="0" xfId="0" applyFont="1" applyAlignment="1">
      <alignment horizontal="right" vertical="center" wrapText="1"/>
    </xf>
    <xf numFmtId="8" fontId="0" fillId="0" borderId="0" xfId="0" applyNumberFormat="1"/>
    <xf numFmtId="0" fontId="4" fillId="0" borderId="0" xfId="0" applyFont="1" applyAlignment="1">
      <alignment horizontal="right" vertical="top" wrapText="1"/>
    </xf>
    <xf numFmtId="0" fontId="4" fillId="0" borderId="7" xfId="0" applyFont="1" applyBorder="1" applyAlignment="1">
      <alignment horizontal="right" vertical="top" wrapText="1"/>
    </xf>
    <xf numFmtId="3" fontId="4" fillId="0" borderId="5" xfId="0" applyNumberFormat="1" applyFont="1" applyBorder="1" applyAlignment="1">
      <alignment horizontal="right" vertical="top" wrapText="1"/>
    </xf>
    <xf numFmtId="3" fontId="4" fillId="0" borderId="8" xfId="0" applyNumberFormat="1" applyFont="1" applyBorder="1" applyAlignment="1">
      <alignment horizontal="right" vertical="top" wrapText="1"/>
    </xf>
    <xf numFmtId="8" fontId="4" fillId="0" borderId="0" xfId="0" applyNumberFormat="1" applyFont="1" applyAlignment="1">
      <alignment horizontal="right" vertical="top" wrapText="1"/>
    </xf>
    <xf numFmtId="8" fontId="4" fillId="0" borderId="5" xfId="0" applyNumberFormat="1" applyFont="1" applyBorder="1" applyAlignment="1">
      <alignment horizontal="right" vertical="top" wrapText="1"/>
    </xf>
    <xf numFmtId="0" fontId="4" fillId="0" borderId="5" xfId="0" applyFont="1" applyBorder="1" applyAlignment="1">
      <alignment horizontal="right" vertical="center" wrapText="1"/>
    </xf>
    <xf numFmtId="166" fontId="2" fillId="0" borderId="0" xfId="0" applyNumberFormat="1" applyFont="1" applyAlignment="1">
      <alignment horizontal="right" vertical="top" wrapText="1"/>
    </xf>
    <xf numFmtId="166" fontId="2" fillId="0" borderId="5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8" fillId="0" borderId="0" xfId="0" applyFont="1" applyAlignment="1">
      <alignment horizontal="right" vertical="top" wrapText="1"/>
    </xf>
    <xf numFmtId="0" fontId="8" fillId="0" borderId="5" xfId="0" applyFont="1" applyBorder="1" applyAlignment="1">
      <alignment horizontal="right" vertical="top" wrapText="1"/>
    </xf>
    <xf numFmtId="0" fontId="6" fillId="0" borderId="0" xfId="0" applyFont="1"/>
    <xf numFmtId="0" fontId="6" fillId="0" borderId="4" xfId="0" applyFont="1" applyBorder="1" applyAlignment="1">
      <alignment horizontal="left" vertical="top" wrapText="1"/>
    </xf>
    <xf numFmtId="0" fontId="8" fillId="0" borderId="0" xfId="0" applyFont="1" applyAlignment="1">
      <alignment horizontal="right" vertical="center" wrapText="1"/>
    </xf>
    <xf numFmtId="0" fontId="8" fillId="0" borderId="5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167" fontId="4" fillId="0" borderId="0" xfId="0" applyNumberFormat="1" applyFont="1" applyAlignment="1">
      <alignment horizontal="right" vertical="top" wrapText="1"/>
    </xf>
    <xf numFmtId="168" fontId="2" fillId="0" borderId="5" xfId="0" applyNumberFormat="1" applyFont="1" applyBorder="1" applyAlignment="1">
      <alignment horizontal="right" vertical="top" wrapText="1"/>
    </xf>
    <xf numFmtId="10" fontId="4" fillId="0" borderId="5" xfId="1" applyNumberFormat="1" applyFont="1" applyBorder="1" applyAlignment="1">
      <alignment horizontal="right" vertical="top" wrapText="1"/>
    </xf>
    <xf numFmtId="0" fontId="4" fillId="0" borderId="0" xfId="0" applyFont="1" applyAlignment="1">
      <alignment horizontal="right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4" xfId="0" applyFont="1" applyBorder="1" applyAlignment="1">
      <alignment horizontal="center" vertical="center" wrapText="1"/>
    </xf>
    <xf numFmtId="166" fontId="2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4" xfId="0" applyFont="1" applyBorder="1" applyAlignment="1">
      <alignment horizontal="center" vertical="center" wrapText="1"/>
    </xf>
    <xf numFmtId="166" fontId="2" fillId="0" borderId="0" xfId="0" applyNumberFormat="1" applyFont="1" applyAlignment="1">
      <alignment horizontal="right" vertical="top" wrapText="1"/>
    </xf>
    <xf numFmtId="10" fontId="2" fillId="0" borderId="5" xfId="1" applyNumberFormat="1" applyFont="1" applyBorder="1" applyAlignment="1">
      <alignment horizontal="right" vertical="top" wrapText="1"/>
    </xf>
    <xf numFmtId="0" fontId="9" fillId="0" borderId="0" xfId="0" applyFont="1" applyAlignment="1">
      <alignment horizontal="right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4" xfId="0" applyFont="1" applyBorder="1" applyAlignment="1">
      <alignment horizontal="center" vertical="center" wrapText="1"/>
    </xf>
    <xf numFmtId="166" fontId="2" fillId="0" borderId="0" xfId="0" applyNumberFormat="1" applyFont="1" applyAlignment="1">
      <alignment horizontal="right" vertical="top" wrapText="1"/>
    </xf>
    <xf numFmtId="166" fontId="2" fillId="0" borderId="9" xfId="0" applyNumberFormat="1" applyFont="1" applyBorder="1" applyAlignment="1">
      <alignment horizontal="centerContinuous" vertical="top" wrapText="1"/>
    </xf>
    <xf numFmtId="0" fontId="0" fillId="0" borderId="9" xfId="0" applyBorder="1" applyAlignment="1">
      <alignment horizontal="centerContinuous"/>
    </xf>
    <xf numFmtId="0" fontId="0" fillId="0" borderId="1" xfId="0" applyBorder="1"/>
    <xf numFmtId="0" fontId="8" fillId="0" borderId="2" xfId="0" applyFont="1" applyBorder="1" applyAlignment="1">
      <alignment horizontal="right" vertical="top" wrapText="1"/>
    </xf>
    <xf numFmtId="0" fontId="9" fillId="0" borderId="2" xfId="0" applyFont="1" applyBorder="1" applyAlignment="1">
      <alignment horizontal="right" vertical="top" wrapText="1"/>
    </xf>
    <xf numFmtId="0" fontId="0" fillId="0" borderId="0" xfId="0" applyBorder="1"/>
    <xf numFmtId="170" fontId="4" fillId="0" borderId="0" xfId="0" applyNumberFormat="1" applyFont="1" applyBorder="1"/>
    <xf numFmtId="170" fontId="0" fillId="0" borderId="0" xfId="0" applyNumberFormat="1" applyBorder="1"/>
    <xf numFmtId="170" fontId="0" fillId="0" borderId="5" xfId="0" applyNumberFormat="1" applyBorder="1"/>
    <xf numFmtId="169" fontId="0" fillId="0" borderId="0" xfId="1" applyNumberFormat="1" applyFont="1" applyBorder="1"/>
    <xf numFmtId="169" fontId="0" fillId="0" borderId="0" xfId="0" applyNumberFormat="1" applyBorder="1"/>
    <xf numFmtId="169" fontId="0" fillId="0" borderId="5" xfId="1" applyNumberFormat="1" applyFont="1" applyBorder="1"/>
    <xf numFmtId="0" fontId="0" fillId="0" borderId="6" xfId="0" applyBorder="1"/>
    <xf numFmtId="169" fontId="0" fillId="0" borderId="7" xfId="1" applyNumberFormat="1" applyFont="1" applyBorder="1"/>
    <xf numFmtId="0" fontId="0" fillId="0" borderId="7" xfId="0" applyBorder="1"/>
    <xf numFmtId="169" fontId="0" fillId="0" borderId="7" xfId="0" applyNumberFormat="1" applyBorder="1"/>
    <xf numFmtId="169" fontId="0" fillId="0" borderId="8" xfId="1" applyNumberFormat="1" applyFont="1" applyBorder="1"/>
    <xf numFmtId="170" fontId="4" fillId="0" borderId="5" xfId="0" applyNumberFormat="1" applyFont="1" applyBorder="1"/>
    <xf numFmtId="0" fontId="0" fillId="0" borderId="8" xfId="0" applyBorder="1"/>
    <xf numFmtId="0" fontId="4" fillId="0" borderId="0" xfId="0" applyFont="1" applyAlignment="1">
      <alignment horizontal="right" vertical="top" wrapText="1"/>
    </xf>
    <xf numFmtId="0" fontId="4" fillId="0" borderId="7" xfId="0" applyFont="1" applyBorder="1" applyAlignment="1">
      <alignment horizontal="right" vertical="top" wrapText="1"/>
    </xf>
    <xf numFmtId="3" fontId="4" fillId="0" borderId="5" xfId="0" applyNumberFormat="1" applyFont="1" applyBorder="1" applyAlignment="1">
      <alignment horizontal="right" vertical="top" wrapText="1"/>
    </xf>
    <xf numFmtId="3" fontId="4" fillId="0" borderId="8" xfId="0" applyNumberFormat="1" applyFont="1" applyBorder="1" applyAlignment="1">
      <alignment horizontal="right" vertical="top" wrapText="1"/>
    </xf>
    <xf numFmtId="166" fontId="2" fillId="0" borderId="0" xfId="0" applyNumberFormat="1" applyFont="1" applyAlignment="1">
      <alignment horizontal="right" vertical="top" wrapText="1"/>
    </xf>
    <xf numFmtId="0" fontId="4" fillId="0" borderId="1" xfId="0" applyFont="1" applyFill="1" applyBorder="1" applyAlignment="1">
      <alignment horizontal="left" vertical="center"/>
    </xf>
    <xf numFmtId="8" fontId="0" fillId="0" borderId="0" xfId="0" applyNumberFormat="1" applyBorder="1"/>
    <xf numFmtId="9" fontId="0" fillId="0" borderId="0" xfId="1" applyFont="1" applyBorder="1"/>
  </cellXfs>
  <cellStyles count="16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L43"/>
  <sheetViews>
    <sheetView showGridLines="0" tabSelected="1" view="pageBreakPreview" zoomScaleSheetLayoutView="70" workbookViewId="0">
      <selection activeCell="A31" sqref="A31:I1048576"/>
    </sheetView>
  </sheetViews>
  <sheetFormatPr defaultColWidth="0" defaultRowHeight="13.2" zeroHeight="1" x14ac:dyDescent="0.25"/>
  <cols>
    <col min="1" max="1" width="12.21875" style="4" customWidth="1"/>
    <col min="2" max="6" width="12.21875" style="64" customWidth="1"/>
    <col min="7" max="7" width="14.21875" style="64" customWidth="1"/>
    <col min="8" max="8" width="13.109375" style="64" customWidth="1"/>
    <col min="9" max="9" width="12.21875" style="5" customWidth="1"/>
    <col min="10" max="10" width="3" customWidth="1"/>
    <col min="11" max="16" width="12.21875" customWidth="1"/>
    <col min="17" max="17" width="14.21875" customWidth="1"/>
    <col min="18" max="18" width="13.109375" customWidth="1"/>
    <col min="19" max="19" width="12.21875" customWidth="1"/>
    <col min="20" max="20" width="3" customWidth="1"/>
    <col min="21" max="28" width="12.21875" customWidth="1"/>
    <col min="29" max="29" width="3" customWidth="1"/>
    <col min="30" max="37" width="12.21875" customWidth="1"/>
    <col min="38" max="38" width="3" customWidth="1"/>
    <col min="39" max="45" width="12.21875" customWidth="1"/>
    <col min="46" max="46" width="3" customWidth="1"/>
    <col min="47" max="53" width="12.21875" customWidth="1"/>
    <col min="54" max="54" width="3" customWidth="1"/>
    <col min="55" max="61" width="12.21875" customWidth="1"/>
    <col min="62" max="62" width="3" customWidth="1"/>
    <col min="63" max="69" width="12.21875" customWidth="1"/>
    <col min="70" max="70" width="3" customWidth="1"/>
    <col min="71" max="77" width="12.21875" customWidth="1"/>
    <col min="78" max="78" width="3" customWidth="1"/>
    <col min="79" max="86" width="12.21875" customWidth="1"/>
    <col min="87" max="87" width="3" customWidth="1"/>
    <col min="88" max="95" width="12.21875" customWidth="1"/>
    <col min="96" max="96" width="1.5546875" customWidth="1"/>
    <col min="97" max="104" width="12.21875" customWidth="1"/>
    <col min="105" max="105" width="1.44140625" customWidth="1"/>
    <col min="106" max="108" width="12.21875" customWidth="1"/>
    <col min="109" max="109" width="13" customWidth="1"/>
    <col min="110" max="113" width="12.21875" customWidth="1"/>
    <col min="114" max="114" width="1.5546875" customWidth="1"/>
    <col min="115" max="117" width="12.21875" customWidth="1"/>
    <col min="118" max="118" width="13.21875" customWidth="1"/>
    <col min="119" max="122" width="12.21875" customWidth="1"/>
    <col min="123" max="123" width="2.21875" customWidth="1"/>
    <col min="124" max="126" width="12.21875" customWidth="1"/>
    <col min="127" max="127" width="13" customWidth="1"/>
    <col min="128" max="131" width="12.21875" customWidth="1"/>
    <col min="132" max="132" width="1.77734375" customWidth="1"/>
    <col min="133" max="135" width="12.21875" customWidth="1"/>
    <col min="136" max="136" width="12.77734375" customWidth="1"/>
    <col min="137" max="140" width="12.21875" customWidth="1"/>
    <col min="141" max="141" width="1.77734375" customWidth="1"/>
    <col min="142" max="144" width="12.21875" customWidth="1"/>
    <col min="145" max="145" width="12.77734375" customWidth="1"/>
    <col min="146" max="149" width="12.21875" customWidth="1"/>
    <col min="150" max="150" width="1.21875" customWidth="1"/>
    <col min="151" max="153" width="12.21875" customWidth="1"/>
    <col min="154" max="154" width="13.21875" customWidth="1"/>
    <col min="155" max="159" width="12.21875" customWidth="1"/>
    <col min="160" max="168" width="0" hidden="1" customWidth="1"/>
    <col min="169" max="16384" width="12.21875" hidden="1"/>
  </cols>
  <sheetData>
    <row r="1" spans="1:168" ht="17.399999999999999" x14ac:dyDescent="0.3">
      <c r="A1" s="1">
        <v>2021</v>
      </c>
      <c r="B1" s="2"/>
      <c r="C1" s="2"/>
      <c r="D1" s="2"/>
      <c r="E1" s="2"/>
      <c r="F1" s="2"/>
      <c r="G1" s="2"/>
      <c r="H1" s="2"/>
      <c r="I1" s="3"/>
      <c r="K1" s="1">
        <v>2020</v>
      </c>
      <c r="L1" s="2"/>
      <c r="M1" s="2"/>
      <c r="N1" s="2"/>
      <c r="O1" s="2"/>
      <c r="P1" s="2"/>
      <c r="Q1" s="2"/>
      <c r="R1" s="2"/>
      <c r="S1" s="3"/>
      <c r="U1" s="1">
        <v>2019</v>
      </c>
      <c r="V1" s="2"/>
      <c r="W1" s="2"/>
      <c r="X1" s="2"/>
      <c r="Y1" s="2"/>
      <c r="Z1" s="2"/>
      <c r="AA1" s="2"/>
      <c r="AB1" s="3"/>
      <c r="AD1" s="1" t="s">
        <v>37</v>
      </c>
      <c r="AE1" s="2"/>
      <c r="AF1" s="2"/>
      <c r="AG1" s="2"/>
      <c r="AH1" s="2"/>
      <c r="AI1" s="2"/>
      <c r="AJ1" s="2"/>
      <c r="AK1" s="3"/>
      <c r="AM1" s="1" t="s">
        <v>59</v>
      </c>
      <c r="AN1" s="2"/>
      <c r="AO1" s="2"/>
      <c r="AP1" s="2"/>
      <c r="AQ1" s="2"/>
      <c r="AR1" s="2"/>
      <c r="AS1" s="3"/>
      <c r="AU1" s="1">
        <v>2016</v>
      </c>
      <c r="AV1" s="2"/>
      <c r="AW1" s="2"/>
      <c r="AX1" s="2"/>
      <c r="AY1" s="2"/>
      <c r="AZ1" s="2"/>
      <c r="BA1" s="3"/>
      <c r="BC1" s="1">
        <v>2015</v>
      </c>
      <c r="BD1" s="2"/>
      <c r="BE1" s="2"/>
      <c r="BF1" s="2"/>
      <c r="BG1" s="2"/>
      <c r="BH1" s="2"/>
      <c r="BI1" s="3"/>
      <c r="BK1" s="1">
        <v>2014</v>
      </c>
      <c r="BL1" s="2"/>
      <c r="BM1" s="2"/>
      <c r="BN1" s="2"/>
      <c r="BO1" s="2"/>
      <c r="BP1" s="2"/>
      <c r="BQ1" s="3"/>
      <c r="BS1" s="1">
        <v>2013</v>
      </c>
      <c r="BT1" s="2"/>
      <c r="BU1" s="2"/>
      <c r="BV1" s="2"/>
      <c r="BW1" s="2"/>
      <c r="BX1" s="2"/>
      <c r="BY1" s="3"/>
      <c r="CA1" s="1">
        <v>2012</v>
      </c>
      <c r="CB1" s="2"/>
      <c r="CC1" s="2"/>
      <c r="CD1" s="2"/>
      <c r="CE1" s="2"/>
      <c r="CF1" s="2"/>
      <c r="CG1" s="2"/>
      <c r="CH1" s="3"/>
      <c r="CJ1" s="1">
        <v>2011</v>
      </c>
      <c r="CK1" s="2"/>
      <c r="CL1" s="2"/>
      <c r="CM1" s="2"/>
      <c r="CN1" s="2"/>
      <c r="CO1" s="2"/>
      <c r="CP1" s="2"/>
      <c r="CQ1" s="3"/>
      <c r="CS1" s="1">
        <v>2010</v>
      </c>
      <c r="CT1" s="2"/>
      <c r="CU1" s="2"/>
      <c r="CV1" s="2"/>
      <c r="CW1" s="2"/>
      <c r="CX1" s="2"/>
      <c r="CY1" s="2"/>
      <c r="CZ1" s="3"/>
      <c r="DB1" s="1">
        <v>2009</v>
      </c>
      <c r="DC1" s="2"/>
      <c r="DD1" s="2"/>
      <c r="DE1" s="2"/>
      <c r="DF1" s="2"/>
      <c r="DG1" s="2"/>
      <c r="DH1" s="2"/>
      <c r="DI1" s="3"/>
      <c r="DK1" s="1">
        <v>2008</v>
      </c>
      <c r="DL1" s="2"/>
      <c r="DM1" s="2"/>
      <c r="DN1" s="2"/>
      <c r="DO1" s="2"/>
      <c r="DP1" s="2"/>
      <c r="DQ1" s="2"/>
      <c r="DR1" s="3"/>
      <c r="DT1" s="1">
        <v>2007</v>
      </c>
      <c r="DU1" s="2"/>
      <c r="DV1" s="2"/>
      <c r="DW1" s="2"/>
      <c r="DX1" s="2"/>
      <c r="DY1" s="2"/>
      <c r="DZ1" s="2"/>
      <c r="EA1" s="3"/>
      <c r="EC1" s="1">
        <v>2006</v>
      </c>
      <c r="ED1" s="2"/>
      <c r="EE1" s="2"/>
      <c r="EF1" s="2"/>
      <c r="EG1" s="2"/>
      <c r="EH1" s="2"/>
      <c r="EI1" s="2"/>
      <c r="EJ1" s="3"/>
      <c r="EL1" s="1">
        <v>2005</v>
      </c>
      <c r="EM1" s="13" t="s">
        <v>15</v>
      </c>
      <c r="EN1" s="2"/>
      <c r="EO1" s="2"/>
      <c r="EP1" s="2"/>
      <c r="EQ1" s="2"/>
      <c r="ER1" s="2"/>
      <c r="ES1" s="3"/>
      <c r="EU1" s="1">
        <v>2004</v>
      </c>
      <c r="EV1" s="13" t="s">
        <v>21</v>
      </c>
      <c r="EW1" s="2"/>
      <c r="EX1" s="2"/>
      <c r="EY1" s="2"/>
      <c r="EZ1" s="2"/>
      <c r="FA1" s="2"/>
      <c r="FB1" s="3"/>
    </row>
    <row r="2" spans="1:168" ht="4.05" customHeight="1" x14ac:dyDescent="0.25">
      <c r="B2" s="14"/>
      <c r="C2" s="14"/>
      <c r="D2" s="14"/>
      <c r="E2" s="14"/>
      <c r="F2" s="14"/>
      <c r="G2" s="14"/>
      <c r="H2" s="14"/>
      <c r="I2" s="22"/>
      <c r="K2" s="4"/>
      <c r="L2" s="14"/>
      <c r="M2" s="14"/>
      <c r="N2" s="14"/>
      <c r="O2" s="14"/>
      <c r="P2" s="14"/>
      <c r="Q2" s="14"/>
      <c r="R2" s="14"/>
      <c r="S2" s="22"/>
      <c r="U2" s="4"/>
      <c r="V2" s="14"/>
      <c r="W2" s="14"/>
      <c r="X2" s="14"/>
      <c r="Y2" s="14"/>
      <c r="Z2" s="14"/>
      <c r="AA2" s="14"/>
      <c r="AB2" s="22"/>
      <c r="AD2" s="4"/>
      <c r="AE2" s="14"/>
      <c r="AF2" s="14"/>
      <c r="AG2" s="14"/>
      <c r="AH2" s="14"/>
      <c r="AI2" s="14"/>
      <c r="AJ2" s="14"/>
      <c r="AK2" s="22"/>
      <c r="AM2" s="4"/>
      <c r="AN2" s="14"/>
      <c r="AO2" s="14"/>
      <c r="AP2" s="14"/>
      <c r="AQ2" s="14"/>
      <c r="AR2" s="14"/>
      <c r="AS2" s="22"/>
      <c r="AU2" s="4"/>
      <c r="AV2" s="14"/>
      <c r="AW2" s="14"/>
      <c r="AX2" s="14"/>
      <c r="AY2" s="14"/>
      <c r="AZ2" s="14"/>
      <c r="BA2" s="22"/>
      <c r="BC2" s="4"/>
      <c r="BD2" s="14"/>
      <c r="BE2" s="14"/>
      <c r="BF2" s="14"/>
      <c r="BG2" s="14"/>
      <c r="BH2" s="14"/>
      <c r="BI2" s="22"/>
      <c r="BK2" s="4"/>
      <c r="BL2" s="14"/>
      <c r="BM2" s="14"/>
      <c r="BN2" s="14"/>
      <c r="BO2" s="14"/>
      <c r="BP2" s="14"/>
      <c r="BQ2" s="22"/>
      <c r="BS2" s="4"/>
      <c r="BT2" s="14"/>
      <c r="BU2" s="14"/>
      <c r="BV2" s="14"/>
      <c r="BW2" s="14"/>
      <c r="BX2" s="14"/>
      <c r="BY2" s="22"/>
      <c r="CA2" s="4"/>
      <c r="CB2" s="14"/>
      <c r="CC2" s="14"/>
      <c r="CD2" s="14"/>
      <c r="CE2" s="14"/>
      <c r="CF2" s="14"/>
      <c r="CG2" s="14"/>
      <c r="CH2" s="22"/>
      <c r="CJ2" s="4"/>
      <c r="CK2" s="14"/>
      <c r="CL2" s="14"/>
      <c r="CM2" s="14"/>
      <c r="CN2" s="14"/>
      <c r="CO2" s="14"/>
      <c r="CP2" s="14"/>
      <c r="CQ2" s="22"/>
      <c r="CS2" s="4"/>
      <c r="CT2" s="14"/>
      <c r="CU2" s="14"/>
      <c r="CV2" s="14"/>
      <c r="CW2" s="14"/>
      <c r="CX2" s="14"/>
      <c r="CY2" s="14"/>
      <c r="CZ2" s="22"/>
      <c r="DB2" s="4"/>
      <c r="DI2" s="5"/>
      <c r="DK2" s="4"/>
      <c r="DR2" s="5"/>
      <c r="DT2" s="4"/>
      <c r="EA2" s="5"/>
      <c r="EC2" s="4"/>
      <c r="EJ2" s="5"/>
      <c r="EL2" s="4"/>
      <c r="ES2" s="5"/>
      <c r="EU2" s="4"/>
      <c r="FB2" s="5"/>
    </row>
    <row r="3" spans="1:168" s="30" customFormat="1" ht="49.05" customHeight="1" x14ac:dyDescent="0.25">
      <c r="A3" s="27"/>
      <c r="B3" s="28" t="s">
        <v>0</v>
      </c>
      <c r="C3" s="28" t="s">
        <v>1</v>
      </c>
      <c r="D3" s="28" t="s">
        <v>22</v>
      </c>
      <c r="E3" s="28" t="s">
        <v>53</v>
      </c>
      <c r="F3" s="28" t="s">
        <v>54</v>
      </c>
      <c r="G3" s="28" t="s">
        <v>24</v>
      </c>
      <c r="H3" s="53" t="s">
        <v>42</v>
      </c>
      <c r="I3" s="29" t="s">
        <v>4</v>
      </c>
      <c r="K3" s="27"/>
      <c r="L3" s="28" t="s">
        <v>0</v>
      </c>
      <c r="M3" s="28" t="s">
        <v>1</v>
      </c>
      <c r="N3" s="28" t="s">
        <v>22</v>
      </c>
      <c r="O3" s="28" t="s">
        <v>53</v>
      </c>
      <c r="P3" s="28" t="s">
        <v>54</v>
      </c>
      <c r="Q3" s="28" t="s">
        <v>24</v>
      </c>
      <c r="R3" s="53" t="s">
        <v>42</v>
      </c>
      <c r="S3" s="29" t="s">
        <v>4</v>
      </c>
      <c r="U3" s="27"/>
      <c r="V3" s="28" t="s">
        <v>0</v>
      </c>
      <c r="W3" s="28" t="s">
        <v>1</v>
      </c>
      <c r="X3" s="28" t="s">
        <v>22</v>
      </c>
      <c r="Y3" s="28" t="s">
        <v>23</v>
      </c>
      <c r="Z3" s="28" t="s">
        <v>24</v>
      </c>
      <c r="AA3" s="53" t="s">
        <v>42</v>
      </c>
      <c r="AB3" s="29" t="s">
        <v>4</v>
      </c>
      <c r="AD3" s="27"/>
      <c r="AE3" s="28" t="s">
        <v>0</v>
      </c>
      <c r="AF3" s="28" t="s">
        <v>1</v>
      </c>
      <c r="AG3" s="28" t="s">
        <v>22</v>
      </c>
      <c r="AH3" s="28" t="s">
        <v>23</v>
      </c>
      <c r="AI3" s="28" t="s">
        <v>24</v>
      </c>
      <c r="AJ3" s="28" t="s">
        <v>38</v>
      </c>
      <c r="AK3" s="29" t="s">
        <v>4</v>
      </c>
      <c r="AM3" s="27"/>
      <c r="AN3" s="28" t="s">
        <v>0</v>
      </c>
      <c r="AO3" s="28" t="s">
        <v>1</v>
      </c>
      <c r="AP3" s="28" t="s">
        <v>22</v>
      </c>
      <c r="AQ3" s="28" t="s">
        <v>23</v>
      </c>
      <c r="AR3" s="28" t="s">
        <v>24</v>
      </c>
      <c r="AS3" s="29" t="s">
        <v>4</v>
      </c>
      <c r="AU3" s="27"/>
      <c r="AV3" s="28" t="s">
        <v>0</v>
      </c>
      <c r="AW3" s="28" t="s">
        <v>1</v>
      </c>
      <c r="AX3" s="28" t="s">
        <v>22</v>
      </c>
      <c r="AY3" s="28" t="s">
        <v>23</v>
      </c>
      <c r="AZ3" s="28" t="s">
        <v>24</v>
      </c>
      <c r="BA3" s="29" t="s">
        <v>4</v>
      </c>
      <c r="BC3" s="27"/>
      <c r="BD3" s="28" t="s">
        <v>0</v>
      </c>
      <c r="BE3" s="28" t="s">
        <v>1</v>
      </c>
      <c r="BF3" s="28" t="s">
        <v>22</v>
      </c>
      <c r="BG3" s="28" t="s">
        <v>23</v>
      </c>
      <c r="BH3" s="28" t="s">
        <v>24</v>
      </c>
      <c r="BI3" s="29" t="s">
        <v>4</v>
      </c>
      <c r="BK3" s="27"/>
      <c r="BL3" s="28" t="s">
        <v>0</v>
      </c>
      <c r="BM3" s="28" t="s">
        <v>1</v>
      </c>
      <c r="BN3" s="28" t="s">
        <v>22</v>
      </c>
      <c r="BO3" s="28" t="s">
        <v>23</v>
      </c>
      <c r="BP3" s="28" t="s">
        <v>24</v>
      </c>
      <c r="BQ3" s="29" t="s">
        <v>4</v>
      </c>
      <c r="BS3" s="27"/>
      <c r="BT3" s="28" t="s">
        <v>0</v>
      </c>
      <c r="BU3" s="28" t="s">
        <v>1</v>
      </c>
      <c r="BV3" s="28" t="s">
        <v>22</v>
      </c>
      <c r="BW3" s="28" t="s">
        <v>23</v>
      </c>
      <c r="BX3" s="28" t="s">
        <v>24</v>
      </c>
      <c r="BY3" s="29" t="s">
        <v>4</v>
      </c>
      <c r="CA3" s="27"/>
      <c r="CB3" s="28" t="s">
        <v>0</v>
      </c>
      <c r="CC3" s="28" t="s">
        <v>1</v>
      </c>
      <c r="CD3" s="28" t="s">
        <v>22</v>
      </c>
      <c r="CE3" s="28" t="s">
        <v>23</v>
      </c>
      <c r="CF3" s="28" t="s">
        <v>24</v>
      </c>
      <c r="CG3" s="28" t="s">
        <v>3</v>
      </c>
      <c r="CH3" s="29" t="s">
        <v>4</v>
      </c>
      <c r="CJ3" s="27"/>
      <c r="CK3" s="28" t="s">
        <v>0</v>
      </c>
      <c r="CL3" s="28" t="s">
        <v>1</v>
      </c>
      <c r="CM3" s="28" t="s">
        <v>22</v>
      </c>
      <c r="CN3" s="28" t="s">
        <v>23</v>
      </c>
      <c r="CO3" s="28" t="s">
        <v>24</v>
      </c>
      <c r="CP3" s="28" t="s">
        <v>3</v>
      </c>
      <c r="CQ3" s="29" t="s">
        <v>4</v>
      </c>
      <c r="CS3" s="31"/>
      <c r="CT3" s="28" t="s">
        <v>0</v>
      </c>
      <c r="CU3" s="28" t="s">
        <v>1</v>
      </c>
      <c r="CV3" s="28" t="s">
        <v>22</v>
      </c>
      <c r="CW3" s="28" t="s">
        <v>23</v>
      </c>
      <c r="CX3" s="28" t="s">
        <v>24</v>
      </c>
      <c r="CY3" s="28" t="s">
        <v>3</v>
      </c>
      <c r="CZ3" s="29" t="s">
        <v>4</v>
      </c>
      <c r="DB3" s="31"/>
      <c r="DC3" s="32" t="s">
        <v>0</v>
      </c>
      <c r="DD3" s="32" t="s">
        <v>1</v>
      </c>
      <c r="DE3" s="28" t="s">
        <v>23</v>
      </c>
      <c r="DF3" s="32" t="s">
        <v>2</v>
      </c>
      <c r="DG3" s="32" t="s">
        <v>26</v>
      </c>
      <c r="DH3" s="32" t="s">
        <v>3</v>
      </c>
      <c r="DI3" s="33" t="s">
        <v>4</v>
      </c>
      <c r="DK3" s="31"/>
      <c r="DL3" s="32" t="s">
        <v>0</v>
      </c>
      <c r="DM3" s="32" t="s">
        <v>1</v>
      </c>
      <c r="DN3" s="28" t="s">
        <v>23</v>
      </c>
      <c r="DO3" s="32" t="s">
        <v>2</v>
      </c>
      <c r="DP3" s="32" t="s">
        <v>26</v>
      </c>
      <c r="DQ3" s="32" t="s">
        <v>3</v>
      </c>
      <c r="DR3" s="33" t="s">
        <v>4</v>
      </c>
      <c r="DT3" s="31"/>
      <c r="DU3" s="32" t="s">
        <v>0</v>
      </c>
      <c r="DV3" s="32" t="s">
        <v>1</v>
      </c>
      <c r="DW3" s="28" t="s">
        <v>23</v>
      </c>
      <c r="DX3" s="32" t="s">
        <v>2</v>
      </c>
      <c r="DY3" s="32" t="s">
        <v>26</v>
      </c>
      <c r="DZ3" s="32" t="s">
        <v>3</v>
      </c>
      <c r="EA3" s="33" t="s">
        <v>4</v>
      </c>
      <c r="EC3" s="31"/>
      <c r="ED3" s="32" t="s">
        <v>0</v>
      </c>
      <c r="EE3" s="32" t="s">
        <v>1</v>
      </c>
      <c r="EF3" s="28" t="s">
        <v>23</v>
      </c>
      <c r="EG3" s="32" t="s">
        <v>2</v>
      </c>
      <c r="EH3" s="32" t="s">
        <v>26</v>
      </c>
      <c r="EI3" s="32" t="s">
        <v>3</v>
      </c>
      <c r="EJ3" s="33" t="s">
        <v>4</v>
      </c>
      <c r="EL3" s="31"/>
      <c r="EM3" s="32" t="s">
        <v>0</v>
      </c>
      <c r="EN3" s="32" t="s">
        <v>1</v>
      </c>
      <c r="EO3" s="28" t="s">
        <v>23</v>
      </c>
      <c r="EP3" s="32" t="s">
        <v>2</v>
      </c>
      <c r="EQ3" s="32" t="s">
        <v>26</v>
      </c>
      <c r="ER3" s="32" t="s">
        <v>3</v>
      </c>
      <c r="ES3" s="33" t="s">
        <v>4</v>
      </c>
      <c r="EU3" s="31"/>
      <c r="EV3" s="32" t="s">
        <v>0</v>
      </c>
      <c r="EW3" s="32" t="s">
        <v>1</v>
      </c>
      <c r="EX3" s="28" t="s">
        <v>23</v>
      </c>
      <c r="EY3" s="32" t="s">
        <v>2</v>
      </c>
      <c r="EZ3" s="32" t="s">
        <v>26</v>
      </c>
      <c r="FA3" s="32" t="s">
        <v>3</v>
      </c>
      <c r="FB3" s="33" t="s">
        <v>4</v>
      </c>
    </row>
    <row r="4" spans="1:168" s="36" customFormat="1" ht="9" customHeight="1" x14ac:dyDescent="0.25">
      <c r="A4" s="57"/>
      <c r="B4" s="34"/>
      <c r="C4" s="34"/>
      <c r="D4" s="34"/>
      <c r="E4" s="34"/>
      <c r="G4" s="34"/>
      <c r="H4" s="34"/>
      <c r="I4" s="35"/>
      <c r="K4" s="57"/>
      <c r="L4" s="34"/>
      <c r="M4" s="34"/>
      <c r="N4" s="34"/>
      <c r="O4" s="34"/>
      <c r="Q4" s="34"/>
      <c r="R4" s="34"/>
      <c r="S4" s="35"/>
      <c r="U4" s="57"/>
      <c r="V4" s="34"/>
      <c r="W4" s="34"/>
      <c r="X4" s="34"/>
      <c r="Z4" s="34"/>
      <c r="AA4" s="34"/>
      <c r="AB4" s="35"/>
      <c r="AD4" s="57"/>
      <c r="AE4" s="34"/>
      <c r="AF4" s="34"/>
      <c r="AG4" s="34"/>
      <c r="AI4" s="34"/>
      <c r="AJ4" s="34"/>
      <c r="AK4" s="35"/>
      <c r="AM4" s="57"/>
      <c r="AN4" s="34"/>
      <c r="AO4" s="34"/>
      <c r="AP4" s="34"/>
      <c r="AR4" s="34"/>
      <c r="AS4" s="35"/>
      <c r="AU4" s="57"/>
      <c r="AV4" s="34"/>
      <c r="AW4" s="34"/>
      <c r="AX4" s="34"/>
      <c r="AZ4" s="34"/>
      <c r="BA4" s="35"/>
      <c r="BC4" s="57"/>
      <c r="BD4" s="34"/>
      <c r="BE4" s="34"/>
      <c r="BF4" s="34"/>
      <c r="BH4" s="34"/>
      <c r="BI4" s="35"/>
      <c r="BK4" s="57"/>
      <c r="BL4" s="34"/>
      <c r="BM4" s="34"/>
      <c r="BN4" s="34"/>
      <c r="BP4" s="34"/>
      <c r="BQ4" s="35"/>
      <c r="BS4" s="57"/>
      <c r="BT4" s="34"/>
      <c r="BU4" s="34"/>
      <c r="BV4" s="34"/>
      <c r="BW4" s="38" t="s">
        <v>6</v>
      </c>
      <c r="BX4" s="34"/>
      <c r="BY4" s="35"/>
      <c r="CA4" s="57"/>
      <c r="CB4" s="34"/>
      <c r="CC4" s="34"/>
      <c r="CD4" s="34"/>
      <c r="CE4" s="38" t="s">
        <v>6</v>
      </c>
      <c r="CF4" s="34"/>
      <c r="CG4" s="34"/>
      <c r="CH4" s="35"/>
      <c r="CJ4" s="57"/>
      <c r="CK4" s="34"/>
      <c r="CL4" s="34"/>
      <c r="CM4" s="34"/>
      <c r="CN4" s="38" t="s">
        <v>6</v>
      </c>
      <c r="CO4" s="34"/>
      <c r="CP4" s="34"/>
      <c r="CQ4" s="35"/>
      <c r="CS4" s="6"/>
      <c r="CT4" s="34"/>
      <c r="CU4" s="34"/>
      <c r="CV4" s="34"/>
      <c r="CW4" s="38" t="s">
        <v>6</v>
      </c>
      <c r="CX4" s="34"/>
      <c r="CY4" s="34"/>
      <c r="CZ4" s="35"/>
      <c r="DB4" s="6"/>
      <c r="DC4" s="37"/>
      <c r="DD4" s="37"/>
      <c r="DE4" s="37" t="s">
        <v>5</v>
      </c>
      <c r="DF4" s="37"/>
      <c r="DG4" s="37"/>
      <c r="DH4" s="37"/>
      <c r="DI4" s="35"/>
      <c r="DK4" s="6"/>
      <c r="DL4" s="37"/>
      <c r="DM4" s="37"/>
      <c r="DN4" s="37" t="s">
        <v>5</v>
      </c>
      <c r="DO4" s="37"/>
      <c r="DP4" s="37"/>
      <c r="DQ4" s="37"/>
      <c r="DR4" s="35"/>
      <c r="DT4" s="6"/>
      <c r="DU4" s="37"/>
      <c r="DV4" s="37"/>
      <c r="DW4" s="37" t="s">
        <v>5</v>
      </c>
      <c r="DX4" s="37"/>
      <c r="DY4" s="37"/>
      <c r="DZ4" s="37"/>
      <c r="EA4" s="35"/>
      <c r="EC4" s="6"/>
      <c r="ED4" s="37"/>
      <c r="EE4" s="37"/>
      <c r="EF4" s="37" t="s">
        <v>5</v>
      </c>
      <c r="EG4" s="37"/>
      <c r="EH4" s="37"/>
      <c r="EI4" s="37"/>
      <c r="EJ4" s="35"/>
      <c r="EL4" s="6"/>
      <c r="EM4" s="37"/>
      <c r="EN4" s="37"/>
      <c r="EO4" s="37" t="s">
        <v>5</v>
      </c>
      <c r="EP4" s="37"/>
      <c r="EQ4" s="37"/>
      <c r="ER4" s="37"/>
      <c r="ES4" s="35"/>
      <c r="EU4" s="6"/>
      <c r="EV4" s="37"/>
      <c r="EW4" s="37"/>
      <c r="EX4" s="37" t="s">
        <v>5</v>
      </c>
      <c r="EY4" s="37"/>
      <c r="EZ4" s="37"/>
      <c r="FA4" s="37"/>
      <c r="FB4" s="35"/>
    </row>
    <row r="5" spans="1:168" x14ac:dyDescent="0.25">
      <c r="A5" s="57" t="s">
        <v>36</v>
      </c>
      <c r="B5" s="20">
        <v>104.23099999999999</v>
      </c>
      <c r="C5" s="20">
        <v>15.207000000000001</v>
      </c>
      <c r="D5" s="20">
        <v>20.216000000000001</v>
      </c>
      <c r="E5" s="20">
        <f>17.213</f>
        <v>17.213000000000001</v>
      </c>
      <c r="F5" s="20">
        <f>53.997</f>
        <v>53.997</v>
      </c>
      <c r="G5" s="20">
        <v>38.472000000000001</v>
      </c>
      <c r="H5" s="20"/>
      <c r="I5" s="21">
        <f>SUM(B5:H5)</f>
        <v>249.33599999999998</v>
      </c>
      <c r="K5" s="50" t="s">
        <v>36</v>
      </c>
      <c r="L5" s="20">
        <v>86.918999999999997</v>
      </c>
      <c r="M5" s="20">
        <v>28.433</v>
      </c>
      <c r="N5" s="20">
        <v>15.648</v>
      </c>
      <c r="O5" s="20">
        <f>10.631</f>
        <v>10.631</v>
      </c>
      <c r="P5" s="20">
        <f>47.991</f>
        <v>47.991</v>
      </c>
      <c r="Q5" s="20">
        <v>35.767000000000003</v>
      </c>
      <c r="R5" s="20"/>
      <c r="S5" s="21">
        <f>SUM(L5:R5)</f>
        <v>225.38900000000001</v>
      </c>
      <c r="U5" s="46" t="s">
        <v>36</v>
      </c>
      <c r="V5" s="20">
        <v>103.221</v>
      </c>
      <c r="W5" s="20">
        <v>30.51</v>
      </c>
      <c r="X5" s="20">
        <v>16.562999999999999</v>
      </c>
      <c r="Y5" s="20">
        <v>64.533000000000001</v>
      </c>
      <c r="Z5" s="20">
        <v>41.607999999999997</v>
      </c>
      <c r="AA5" s="20"/>
      <c r="AB5" s="21">
        <f>SUM(V5:AA5)</f>
        <v>256.435</v>
      </c>
      <c r="AD5" s="6" t="s">
        <v>36</v>
      </c>
      <c r="AE5" s="20">
        <v>92.022000000000006</v>
      </c>
      <c r="AF5" s="20">
        <v>34.164999999999999</v>
      </c>
      <c r="AG5" s="20">
        <v>15.79</v>
      </c>
      <c r="AH5" s="20">
        <v>64.688999999999993</v>
      </c>
      <c r="AI5" s="20">
        <v>43.637999999999998</v>
      </c>
      <c r="AJ5" s="20"/>
      <c r="AK5" s="21">
        <f>SUM(AE5:AI5)</f>
        <v>250.304</v>
      </c>
      <c r="AM5" s="6" t="s">
        <v>36</v>
      </c>
      <c r="AN5" s="20">
        <v>94.013000000000005</v>
      </c>
      <c r="AO5" s="20">
        <v>33.491999999999997</v>
      </c>
      <c r="AP5" s="20">
        <v>14.65</v>
      </c>
      <c r="AQ5" s="20">
        <v>64.703000000000003</v>
      </c>
      <c r="AR5" s="20">
        <v>44.622999999999998</v>
      </c>
      <c r="AS5" s="21">
        <f>SUM(AN5:AR5)</f>
        <v>251.48099999999999</v>
      </c>
      <c r="AU5" s="6" t="s">
        <v>36</v>
      </c>
      <c r="AV5" s="20">
        <v>88.504000000000005</v>
      </c>
      <c r="AW5" s="20">
        <v>26.684999999999999</v>
      </c>
      <c r="AX5" s="20">
        <v>11.673</v>
      </c>
      <c r="AY5" s="20">
        <v>52.530999999999999</v>
      </c>
      <c r="AZ5" s="20">
        <v>45.994</v>
      </c>
      <c r="BA5" s="21">
        <f>SUM(AV5:AZ5)</f>
        <v>225.387</v>
      </c>
      <c r="BC5" s="6" t="s">
        <v>36</v>
      </c>
      <c r="BD5" s="20">
        <v>84.159000000000006</v>
      </c>
      <c r="BE5" s="20">
        <v>22.745000000000001</v>
      </c>
      <c r="BF5" s="20">
        <v>8.5489999999999995</v>
      </c>
      <c r="BG5" s="20">
        <v>42.103000000000002</v>
      </c>
      <c r="BH5" s="20">
        <v>21.372</v>
      </c>
      <c r="BI5" s="21">
        <f>SUM(BD5:BH5)</f>
        <v>178.928</v>
      </c>
      <c r="BK5" s="6" t="s">
        <v>36</v>
      </c>
      <c r="BL5" s="20">
        <v>79.144000000000005</v>
      </c>
      <c r="BM5" s="20">
        <v>21.091999999999999</v>
      </c>
      <c r="BN5" s="20">
        <v>8.0039999999999996</v>
      </c>
      <c r="BO5" s="20">
        <v>44.173000000000002</v>
      </c>
      <c r="BP5" s="20">
        <v>16.96</v>
      </c>
      <c r="BQ5" s="21">
        <v>169.37299999999999</v>
      </c>
      <c r="BS5" s="6" t="s">
        <v>36</v>
      </c>
      <c r="BT5" s="20">
        <v>72.680999999999997</v>
      </c>
      <c r="BU5" s="20">
        <v>19.434000000000001</v>
      </c>
      <c r="BV5" s="20">
        <v>8.0549999999999997</v>
      </c>
      <c r="BW5" s="20">
        <v>49.960999999999999</v>
      </c>
      <c r="BX5" s="20">
        <v>11.907999999999999</v>
      </c>
      <c r="BY5" s="21">
        <v>162.03899999999999</v>
      </c>
      <c r="CA5" s="6" t="s">
        <v>36</v>
      </c>
      <c r="CB5" s="20">
        <v>75.400999999999996</v>
      </c>
      <c r="CC5" s="20">
        <v>16.164000000000001</v>
      </c>
      <c r="CD5" s="20">
        <v>6.6040000000000001</v>
      </c>
      <c r="CE5" s="20">
        <v>53.798000000000002</v>
      </c>
      <c r="CF5" s="20">
        <v>8.0310000000000006</v>
      </c>
      <c r="CG5" s="20">
        <v>9.4879999999999995</v>
      </c>
      <c r="CH5" s="21">
        <v>169.49</v>
      </c>
      <c r="CJ5" s="6" t="s">
        <v>36</v>
      </c>
      <c r="CK5" s="20">
        <v>66.974000000000004</v>
      </c>
      <c r="CL5" s="20">
        <v>14.54</v>
      </c>
      <c r="CM5" s="20">
        <v>2.9870000000000001</v>
      </c>
      <c r="CN5" s="20">
        <v>49.7</v>
      </c>
      <c r="CO5" s="20">
        <v>6.7359999999999998</v>
      </c>
      <c r="CP5" s="20">
        <v>12.196</v>
      </c>
      <c r="CQ5" s="21">
        <v>153.13300000000001</v>
      </c>
      <c r="CS5" s="6" t="s">
        <v>36</v>
      </c>
      <c r="CT5" s="14">
        <v>53.7</v>
      </c>
      <c r="CU5" s="20">
        <v>11.58</v>
      </c>
      <c r="CV5" s="20">
        <v>0.60399999999999998</v>
      </c>
      <c r="CW5" s="20">
        <v>44.115000000000002</v>
      </c>
      <c r="CX5" s="20">
        <v>4.1070000000000002</v>
      </c>
      <c r="CY5" s="20">
        <v>11.038</v>
      </c>
      <c r="CZ5" s="21">
        <v>125.14</v>
      </c>
      <c r="DB5" s="6" t="s">
        <v>36</v>
      </c>
      <c r="DC5" s="20">
        <v>49.08</v>
      </c>
      <c r="DD5" s="20">
        <v>9.44</v>
      </c>
      <c r="DE5" s="20">
        <v>33.229999999999997</v>
      </c>
      <c r="DF5" s="20">
        <v>2.39</v>
      </c>
      <c r="DG5" s="20">
        <v>0.8</v>
      </c>
      <c r="DH5" s="20">
        <v>8.5</v>
      </c>
      <c r="DI5" s="21">
        <v>103.44</v>
      </c>
      <c r="DK5" s="6" t="s">
        <v>36</v>
      </c>
      <c r="DL5" s="20">
        <v>52.36</v>
      </c>
      <c r="DM5" s="20">
        <v>8.73</v>
      </c>
      <c r="DN5" s="20">
        <v>29.67</v>
      </c>
      <c r="DO5" s="20">
        <v>3.2</v>
      </c>
      <c r="DP5" s="20"/>
      <c r="DQ5" s="20">
        <v>10.42</v>
      </c>
      <c r="DR5" s="21">
        <f>SUM(DL5:DQ5)</f>
        <v>104.38000000000001</v>
      </c>
      <c r="DT5" s="6" t="s">
        <v>36</v>
      </c>
      <c r="DU5" s="20">
        <v>48.28</v>
      </c>
      <c r="DV5" s="20">
        <v>5.49</v>
      </c>
      <c r="DW5" s="20">
        <f>23.26+1.67</f>
        <v>24.93</v>
      </c>
      <c r="DX5" s="20">
        <v>3.47</v>
      </c>
      <c r="DY5" s="20"/>
      <c r="DZ5" s="20">
        <v>5.45</v>
      </c>
      <c r="EA5" s="21">
        <f>SUM(DU5:DZ5)</f>
        <v>87.62</v>
      </c>
      <c r="EC5" s="6" t="s">
        <v>36</v>
      </c>
      <c r="ED5" s="20">
        <v>44.34</v>
      </c>
      <c r="EE5" s="20">
        <v>2.27</v>
      </c>
      <c r="EF5" s="20">
        <v>25.64</v>
      </c>
      <c r="EG5" s="20">
        <v>3.63</v>
      </c>
      <c r="EH5" s="20"/>
      <c r="EI5" s="20"/>
      <c r="EJ5" s="21">
        <f>SUM(ED5:EI5)</f>
        <v>75.88</v>
      </c>
      <c r="EL5" s="6" t="s">
        <v>36</v>
      </c>
      <c r="EM5" s="20">
        <v>39.47</v>
      </c>
      <c r="EN5" s="20">
        <v>0.24</v>
      </c>
      <c r="EO5" s="20">
        <v>25.08</v>
      </c>
      <c r="EP5" s="20">
        <v>3.21</v>
      </c>
      <c r="EQ5" s="20"/>
      <c r="ER5" s="20"/>
      <c r="ES5" s="21">
        <f>SUM(EM5:ER5)</f>
        <v>67.999999999999986</v>
      </c>
      <c r="EU5" s="6" t="s">
        <v>36</v>
      </c>
      <c r="EV5" s="20">
        <v>36.520000000000003</v>
      </c>
      <c r="EW5" s="20"/>
      <c r="EX5" s="20">
        <v>23.13</v>
      </c>
      <c r="EY5" s="20">
        <v>2.5299999999999998</v>
      </c>
      <c r="EZ5" s="20"/>
      <c r="FA5" s="20"/>
      <c r="FB5" s="21">
        <f>SUM(EV5:FA5)</f>
        <v>62.180000000000007</v>
      </c>
      <c r="FD5" s="25"/>
      <c r="FE5" s="12"/>
      <c r="FF5" s="12"/>
      <c r="FG5" s="12"/>
      <c r="FI5" s="25"/>
      <c r="FJ5" s="12"/>
      <c r="FK5" s="12"/>
      <c r="FL5" s="12"/>
    </row>
    <row r="6" spans="1:168" x14ac:dyDescent="0.25">
      <c r="A6" s="57" t="s">
        <v>8</v>
      </c>
      <c r="B6" s="58">
        <f>+B5/$I$5</f>
        <v>0.41803429909840539</v>
      </c>
      <c r="C6" s="58">
        <f t="shared" ref="C6:G6" si="0">+C5/$I$5</f>
        <v>6.0989989411877957E-2</v>
      </c>
      <c r="D6" s="58">
        <f t="shared" si="0"/>
        <v>8.1079346744954608E-2</v>
      </c>
      <c r="E6" s="58">
        <f t="shared" si="0"/>
        <v>6.9035357910610592E-2</v>
      </c>
      <c r="F6" s="58">
        <f t="shared" si="0"/>
        <v>0.21656319183752046</v>
      </c>
      <c r="G6" s="58">
        <f t="shared" si="0"/>
        <v>0.15429781499663106</v>
      </c>
      <c r="H6" s="58"/>
      <c r="I6" s="52">
        <f>SUM(B6:H6)</f>
        <v>1</v>
      </c>
      <c r="K6" s="50" t="s">
        <v>8</v>
      </c>
      <c r="L6" s="51">
        <f t="shared" ref="L6:Q6" si="1">+L5/$S$5</f>
        <v>0.38563993806263835</v>
      </c>
      <c r="M6" s="51">
        <f t="shared" si="1"/>
        <v>0.12615078819285769</v>
      </c>
      <c r="N6" s="51">
        <f t="shared" si="1"/>
        <v>6.9426635727564343E-2</v>
      </c>
      <c r="O6" s="58">
        <f t="shared" si="1"/>
        <v>4.7167341795739809E-2</v>
      </c>
      <c r="P6" s="51">
        <f t="shared" si="1"/>
        <v>0.21292520930480191</v>
      </c>
      <c r="Q6" s="51">
        <f t="shared" si="1"/>
        <v>0.15869008691639788</v>
      </c>
      <c r="R6" s="51"/>
      <c r="S6" s="52">
        <f>SUM(L6:R6)</f>
        <v>1</v>
      </c>
      <c r="U6" s="46" t="s">
        <v>8</v>
      </c>
      <c r="V6" s="47">
        <f t="shared" ref="V6:Z6" si="2">+V5/$AB$5</f>
        <v>0.40252305652504533</v>
      </c>
      <c r="W6" s="47">
        <f t="shared" si="2"/>
        <v>0.1189775186694484</v>
      </c>
      <c r="X6" s="47">
        <f t="shared" si="2"/>
        <v>6.4589467116423258E-2</v>
      </c>
      <c r="Y6" s="47">
        <f t="shared" si="2"/>
        <v>0.25165441534891886</v>
      </c>
      <c r="Z6" s="47">
        <f t="shared" si="2"/>
        <v>0.16225554234016415</v>
      </c>
      <c r="AA6" s="47"/>
      <c r="AB6" s="52">
        <f>+AB5/$AB$5</f>
        <v>1</v>
      </c>
      <c r="AD6" s="6" t="s">
        <v>8</v>
      </c>
      <c r="AE6" s="23">
        <f>+AE5/$AK$5</f>
        <v>0.36764094860649454</v>
      </c>
      <c r="AF6" s="23">
        <f>+AF5/$AK$5</f>
        <v>0.13649402326770646</v>
      </c>
      <c r="AG6" s="23">
        <f>+AG5/$AK$5</f>
        <v>6.3083290718486312E-2</v>
      </c>
      <c r="AH6" s="23">
        <f>+AH5/$AK$5</f>
        <v>0.25844173485042188</v>
      </c>
      <c r="AI6" s="23">
        <f>+AI5/$AK$5</f>
        <v>0.17434000255689081</v>
      </c>
      <c r="AJ6" s="47"/>
      <c r="AK6" s="52">
        <f>+AK5/$AK$5</f>
        <v>1</v>
      </c>
      <c r="AM6" s="6" t="s">
        <v>8</v>
      </c>
      <c r="AN6" s="23">
        <f>+AN5/$AS$5</f>
        <v>0.37383738731753097</v>
      </c>
      <c r="AO6" s="23">
        <f t="shared" ref="AO6:AS6" si="3">+AO5/$AS$5</f>
        <v>0.13317904732365465</v>
      </c>
      <c r="AP6" s="23">
        <f t="shared" si="3"/>
        <v>5.8254897984340769E-2</v>
      </c>
      <c r="AQ6" s="23">
        <f t="shared" si="3"/>
        <v>0.25728782691336521</v>
      </c>
      <c r="AR6" s="23">
        <f t="shared" si="3"/>
        <v>0.17744084046110839</v>
      </c>
      <c r="AS6" s="52">
        <f t="shared" si="3"/>
        <v>1</v>
      </c>
      <c r="AU6" s="6" t="s">
        <v>8</v>
      </c>
      <c r="AV6" s="23">
        <f>+AV5/$BA$5</f>
        <v>0.39267570889181719</v>
      </c>
      <c r="AW6" s="23">
        <f t="shared" ref="AW6:BA6" si="4">+AW5/$BA$5</f>
        <v>0.11839635826378628</v>
      </c>
      <c r="AX6" s="23">
        <f t="shared" si="4"/>
        <v>5.1790919618256596E-2</v>
      </c>
      <c r="AY6" s="23">
        <f t="shared" si="4"/>
        <v>0.23307023031496935</v>
      </c>
      <c r="AZ6" s="23">
        <f t="shared" si="4"/>
        <v>0.20406678291117056</v>
      </c>
      <c r="BA6" s="24">
        <f t="shared" si="4"/>
        <v>1</v>
      </c>
      <c r="BC6" s="6" t="s">
        <v>8</v>
      </c>
      <c r="BD6" s="23">
        <f>+BD5/$BI$5</f>
        <v>0.47035120271841191</v>
      </c>
      <c r="BE6" s="23">
        <f t="shared" ref="BE6:BI6" si="5">+BE5/$BI$5</f>
        <v>0.12711817043727086</v>
      </c>
      <c r="BF6" s="23">
        <f t="shared" si="5"/>
        <v>4.7778994902977732E-2</v>
      </c>
      <c r="BG6" s="23">
        <f t="shared" si="5"/>
        <v>0.23530693910399714</v>
      </c>
      <c r="BH6" s="23">
        <f t="shared" si="5"/>
        <v>0.11944469283734239</v>
      </c>
      <c r="BI6" s="24">
        <f t="shared" si="5"/>
        <v>1</v>
      </c>
      <c r="BK6" s="6" t="s">
        <v>8</v>
      </c>
      <c r="BL6" s="23">
        <f t="shared" ref="BL6:BP6" si="6">+BL5/$BQ$5</f>
        <v>0.46727636636299769</v>
      </c>
      <c r="BM6" s="23">
        <f t="shared" si="6"/>
        <v>0.12452988374770477</v>
      </c>
      <c r="BN6" s="23">
        <f t="shared" si="6"/>
        <v>4.7256646572948466E-2</v>
      </c>
      <c r="BO6" s="23">
        <f t="shared" si="6"/>
        <v>0.26080307959355981</v>
      </c>
      <c r="BP6" s="23">
        <f t="shared" si="6"/>
        <v>0.10013402372278936</v>
      </c>
      <c r="BQ6" s="24">
        <f>+BQ5/$BQ$5</f>
        <v>1</v>
      </c>
      <c r="BS6" s="6" t="s">
        <v>8</v>
      </c>
      <c r="BT6" s="23">
        <f>+BT5/$BY$5</f>
        <v>0.44854016625627163</v>
      </c>
      <c r="BU6" s="23">
        <f t="shared" ref="BU6:BY6" si="7">+BU5/$BY$5</f>
        <v>0.11993408994131044</v>
      </c>
      <c r="BV6" s="23">
        <f t="shared" si="7"/>
        <v>4.9710254938625888E-2</v>
      </c>
      <c r="BW6" s="23">
        <f t="shared" si="7"/>
        <v>0.30832700769567822</v>
      </c>
      <c r="BX6" s="23">
        <f t="shared" si="7"/>
        <v>7.3488481168113851E-2</v>
      </c>
      <c r="BY6" s="24">
        <f t="shared" si="7"/>
        <v>1</v>
      </c>
      <c r="CA6" s="6" t="s">
        <v>8</v>
      </c>
      <c r="CB6" s="23">
        <v>0.44500000000000001</v>
      </c>
      <c r="CC6" s="23">
        <v>9.5000000000000001E-2</v>
      </c>
      <c r="CD6" s="23">
        <v>3.9E-2</v>
      </c>
      <c r="CE6" s="23">
        <v>0.317</v>
      </c>
      <c r="CF6" s="23">
        <v>4.7E-2</v>
      </c>
      <c r="CG6" s="23">
        <v>5.6000000000000001E-2</v>
      </c>
      <c r="CH6" s="24">
        <v>1</v>
      </c>
      <c r="CJ6" s="6" t="s">
        <v>8</v>
      </c>
      <c r="CK6" s="23">
        <v>0.53517547784951736</v>
      </c>
      <c r="CL6" s="23">
        <v>0.11618615355110912</v>
      </c>
      <c r="CM6" s="23">
        <v>2.3868503483986447E-2</v>
      </c>
      <c r="CN6" s="23">
        <v>0.39714249184938949</v>
      </c>
      <c r="CO6" s="23">
        <v>5.382599245668989E-2</v>
      </c>
      <c r="CP6" s="23">
        <v>9.7455730997890427E-2</v>
      </c>
      <c r="CQ6" s="24">
        <v>1</v>
      </c>
      <c r="CS6" s="6" t="s">
        <v>8</v>
      </c>
      <c r="CT6" s="23">
        <f t="shared" ref="CT6:CY6" si="8">CT5/$CZ$5</f>
        <v>0.42911938628735818</v>
      </c>
      <c r="CU6" s="23">
        <f t="shared" si="8"/>
        <v>9.2536359277609073E-2</v>
      </c>
      <c r="CV6" s="23">
        <f t="shared" si="8"/>
        <v>4.826594214479782E-3</v>
      </c>
      <c r="CW6" s="23">
        <f t="shared" si="8"/>
        <v>0.35252517180757553</v>
      </c>
      <c r="CX6" s="23">
        <f t="shared" si="8"/>
        <v>3.2819242448457728E-2</v>
      </c>
      <c r="CY6" s="23">
        <f t="shared" si="8"/>
        <v>8.8205210164615633E-2</v>
      </c>
      <c r="CZ6" s="24">
        <v>1</v>
      </c>
      <c r="DB6" s="6" t="s">
        <v>8</v>
      </c>
      <c r="DC6" s="23">
        <f t="shared" ref="DC6:DH6" si="9">DC5/$DR$5</f>
        <v>0.47020502011879667</v>
      </c>
      <c r="DD6" s="23">
        <f t="shared" si="9"/>
        <v>9.0438781375742461E-2</v>
      </c>
      <c r="DE6" s="23">
        <f t="shared" si="9"/>
        <v>0.31835600689787308</v>
      </c>
      <c r="DF6" s="23">
        <f t="shared" si="9"/>
        <v>2.2897106725426327E-2</v>
      </c>
      <c r="DG6" s="23">
        <f t="shared" si="9"/>
        <v>7.6643035064188538E-3</v>
      </c>
      <c r="DH6" s="23">
        <f t="shared" si="9"/>
        <v>8.143322475570032E-2</v>
      </c>
      <c r="DI6" s="24">
        <v>1</v>
      </c>
      <c r="DK6" s="6" t="s">
        <v>8</v>
      </c>
      <c r="DL6" s="23">
        <f t="shared" ref="DL6:DQ6" si="10">DL5/$DR$5</f>
        <v>0.50162866449511401</v>
      </c>
      <c r="DM6" s="23">
        <f t="shared" si="10"/>
        <v>8.3636712013795744E-2</v>
      </c>
      <c r="DN6" s="23">
        <f t="shared" si="10"/>
        <v>0.28424985629430927</v>
      </c>
      <c r="DO6" s="23">
        <f t="shared" si="10"/>
        <v>3.0657214025675415E-2</v>
      </c>
      <c r="DP6" s="23">
        <f t="shared" si="10"/>
        <v>0</v>
      </c>
      <c r="DQ6" s="23">
        <f t="shared" si="10"/>
        <v>9.982755317110556E-2</v>
      </c>
      <c r="DR6" s="24">
        <v>1</v>
      </c>
      <c r="DT6" s="6" t="s">
        <v>8</v>
      </c>
      <c r="DU6" s="23">
        <f>DU5/$EA5</f>
        <v>0.55101574982880619</v>
      </c>
      <c r="DV6" s="23">
        <f>DV5/$EA5</f>
        <v>6.265692764209084E-2</v>
      </c>
      <c r="DW6" s="23">
        <f>DW5/$EA5</f>
        <v>0.28452408125998629</v>
      </c>
      <c r="DX6" s="23">
        <f>DX5/$EA5</f>
        <v>3.9602830404017346E-2</v>
      </c>
      <c r="DY6" s="23"/>
      <c r="DZ6" s="23">
        <f>DZ5/$EA5</f>
        <v>6.2200410865099288E-2</v>
      </c>
      <c r="EA6" s="24">
        <f>EA5/$EA5</f>
        <v>1</v>
      </c>
      <c r="EC6" s="6" t="s">
        <v>8</v>
      </c>
      <c r="ED6" s="7">
        <f>ED5/EJ5</f>
        <v>0.58434370057986307</v>
      </c>
      <c r="EE6" s="7">
        <f>EE5/EJ5</f>
        <v>2.991565629942014E-2</v>
      </c>
      <c r="EF6" s="7">
        <f>EF5/EJ5</f>
        <v>0.33790195044807592</v>
      </c>
      <c r="EG6" s="7">
        <f>EG5/EJ5</f>
        <v>4.7838692672641014E-2</v>
      </c>
      <c r="EH6" s="7"/>
      <c r="EI6" s="7"/>
      <c r="EJ6" s="8">
        <f>EJ5/EJ5</f>
        <v>1</v>
      </c>
      <c r="EL6" s="6" t="s">
        <v>8</v>
      </c>
      <c r="EM6" s="7">
        <f>EM5/ES5</f>
        <v>0.58044117647058835</v>
      </c>
      <c r="EN6" s="7">
        <f>EN5/ES5</f>
        <v>3.5294117647058829E-3</v>
      </c>
      <c r="EO6" s="7">
        <f>EO5/ES5</f>
        <v>0.36882352941176477</v>
      </c>
      <c r="EP6" s="7">
        <f>EP5/ES5</f>
        <v>4.7205882352941188E-2</v>
      </c>
      <c r="EQ6" s="7"/>
      <c r="ER6" s="7"/>
      <c r="ES6" s="8">
        <f>ES5/ES5</f>
        <v>1</v>
      </c>
      <c r="EU6" s="6" t="s">
        <v>8</v>
      </c>
      <c r="EV6" s="7">
        <f>EV5/FB5</f>
        <v>0.58732711482791888</v>
      </c>
      <c r="EW6" s="7"/>
      <c r="EX6" s="7">
        <f>EX5/FB5</f>
        <v>0.37198456095207455</v>
      </c>
      <c r="EY6" s="7">
        <f>EY5/FB5</f>
        <v>4.0688324220006428E-2</v>
      </c>
      <c r="EZ6" s="7"/>
      <c r="FA6" s="7"/>
      <c r="FB6" s="8">
        <f>FB5/FB5</f>
        <v>1</v>
      </c>
      <c r="FD6" s="25"/>
      <c r="FI6" s="25"/>
    </row>
    <row r="7" spans="1:168" x14ac:dyDescent="0.25">
      <c r="A7" s="57" t="s">
        <v>36</v>
      </c>
      <c r="B7" s="58">
        <f t="shared" ref="B7:G7" si="11">+B5/L5-1</f>
        <v>0.19917394355664464</v>
      </c>
      <c r="C7" s="58">
        <f t="shared" si="11"/>
        <v>-0.46516371821475044</v>
      </c>
      <c r="D7" s="58">
        <f t="shared" si="11"/>
        <v>0.29192229038854811</v>
      </c>
      <c r="E7" s="58">
        <f t="shared" si="11"/>
        <v>0.61913272504938388</v>
      </c>
      <c r="F7" s="58">
        <f t="shared" si="11"/>
        <v>0.12514846533725077</v>
      </c>
      <c r="G7" s="58">
        <f t="shared" si="11"/>
        <v>7.562837252215715E-2</v>
      </c>
      <c r="H7" s="58"/>
      <c r="I7" s="24">
        <f>+I5/S5-1</f>
        <v>0.10624742112525443</v>
      </c>
      <c r="K7" s="50" t="s">
        <v>36</v>
      </c>
      <c r="L7" s="51">
        <f t="shared" ref="L7" si="12">+L5/V5-1</f>
        <v>-0.15793297875432333</v>
      </c>
      <c r="M7" s="51">
        <f t="shared" ref="M7" si="13">+M5/W5-1</f>
        <v>-6.807604064241235E-2</v>
      </c>
      <c r="N7" s="51">
        <f t="shared" ref="N7" si="14">+N5/X5-1</f>
        <v>-5.5243615287085657E-2</v>
      </c>
      <c r="O7" s="59">
        <f>+(P5+O5)/Y5-1</f>
        <v>-9.1596547502828085E-2</v>
      </c>
      <c r="P7" s="60"/>
      <c r="Q7" s="51">
        <f t="shared" ref="Q7" si="15">+Q5/Z5-1</f>
        <v>-0.14038165737358188</v>
      </c>
      <c r="R7" s="51"/>
      <c r="S7" s="24">
        <f>+S5/AB5-1</f>
        <v>-0.12106771696531282</v>
      </c>
      <c r="U7" s="46" t="s">
        <v>36</v>
      </c>
      <c r="V7" s="47">
        <f t="shared" ref="V7" si="16">+V5/AE5-1</f>
        <v>0.12169915889678551</v>
      </c>
      <c r="W7" s="47">
        <f t="shared" ref="W7" si="17">+W5/AF5-1</f>
        <v>-0.10698082833308931</v>
      </c>
      <c r="X7" s="47">
        <f t="shared" ref="X7" si="18">+X5/AG5-1</f>
        <v>4.8955034832172339E-2</v>
      </c>
      <c r="Y7" s="47">
        <f t="shared" ref="Y7" si="19">+Y5/AH5-1</f>
        <v>-2.4115382831700893E-3</v>
      </c>
      <c r="Z7" s="47">
        <f t="shared" ref="Z7" si="20">+Z5/AI5-1</f>
        <v>-4.651908886750078E-2</v>
      </c>
      <c r="AA7" s="47"/>
      <c r="AB7" s="24">
        <f>+AB5/AK5-1</f>
        <v>2.4494215034517985E-2</v>
      </c>
      <c r="AD7" s="6" t="s">
        <v>36</v>
      </c>
      <c r="AE7" s="23">
        <f t="shared" ref="AE7" si="21">+AE5/AN5-1</f>
        <v>-2.1177922202248567E-2</v>
      </c>
      <c r="AF7" s="23">
        <f t="shared" ref="AF7" si="22">+AF5/AO5-1</f>
        <v>2.0094350889764856E-2</v>
      </c>
      <c r="AG7" s="23">
        <f t="shared" ref="AG7" si="23">+AG5/AP5-1</f>
        <v>7.7815699658702941E-2</v>
      </c>
      <c r="AH7" s="23">
        <f t="shared" ref="AH7" si="24">+AH5/AQ5-1</f>
        <v>-2.1637327480972246E-4</v>
      </c>
      <c r="AI7" s="23">
        <f t="shared" ref="AI7" si="25">+AI5/AR5-1</f>
        <v>-2.2073818434439674E-2</v>
      </c>
      <c r="AJ7" s="47"/>
      <c r="AK7" s="24">
        <f>+AK5/AS5-1</f>
        <v>-4.6802740564892975E-3</v>
      </c>
      <c r="AM7" s="6" t="s">
        <v>7</v>
      </c>
      <c r="AN7" s="23">
        <f t="shared" ref="AN7" si="26">+AN5/AV5-1</f>
        <v>6.2245774202295934E-2</v>
      </c>
      <c r="AO7" s="23">
        <f t="shared" ref="AO7" si="27">+AO5/AW5-1</f>
        <v>0.25508712759977503</v>
      </c>
      <c r="AP7" s="23">
        <f t="shared" ref="AP7" si="28">+AP5/AX5-1</f>
        <v>0.25503298209543401</v>
      </c>
      <c r="AQ7" s="23">
        <f t="shared" ref="AQ7" si="29">+AQ5/AY5-1</f>
        <v>0.23171079933753402</v>
      </c>
      <c r="AR7" s="23">
        <f t="shared" ref="AR7" si="30">+AR5/AZ5-1</f>
        <v>-2.9808235856850995E-2</v>
      </c>
      <c r="AS7" s="24">
        <f>+AS5/BA5-1</f>
        <v>0.11577420170639829</v>
      </c>
      <c r="AU7" s="6" t="s">
        <v>7</v>
      </c>
      <c r="AV7" s="23">
        <f t="shared" ref="AV7" si="31">+AV5/BD5-1</f>
        <v>5.162846516712416E-2</v>
      </c>
      <c r="AW7" s="23">
        <f t="shared" ref="AW7" si="32">+AW5/BE5-1</f>
        <v>0.17322488459001972</v>
      </c>
      <c r="AX7" s="23">
        <f t="shared" ref="AX7" si="33">+AX5/BF5-1</f>
        <v>0.3654228564744415</v>
      </c>
      <c r="AY7" s="23">
        <f t="shared" ref="AY7" si="34">+AY5/BG5-1</f>
        <v>0.24767831270930807</v>
      </c>
      <c r="AZ7" s="23">
        <f t="shared" ref="AZ7" si="35">+AZ5/BH5-1</f>
        <v>1.1520681265206814</v>
      </c>
      <c r="BA7" s="24">
        <f>+BA5/BI5-1</f>
        <v>0.25965192703210227</v>
      </c>
      <c r="BC7" s="6" t="s">
        <v>7</v>
      </c>
      <c r="BD7" s="23">
        <f t="shared" ref="BD7" si="36">+BD5/BL5-1</f>
        <v>6.3365510967350547E-2</v>
      </c>
      <c r="BE7" s="23">
        <f t="shared" ref="BE7" si="37">+BE5/BM5-1</f>
        <v>7.8370946330362345E-2</v>
      </c>
      <c r="BF7" s="23">
        <f t="shared" ref="BF7" si="38">+BF5/BN5-1</f>
        <v>6.8090954522738611E-2</v>
      </c>
      <c r="BG7" s="23">
        <f t="shared" ref="BG7" si="39">+BG5/BO5-1</f>
        <v>-4.6861204808367085E-2</v>
      </c>
      <c r="BH7" s="23">
        <f t="shared" ref="BH7" si="40">+BH5/BP5-1</f>
        <v>0.2601415094339623</v>
      </c>
      <c r="BI7" s="24">
        <f>+BI5/BQ5-1</f>
        <v>5.6413950275427727E-2</v>
      </c>
      <c r="BK7" s="6" t="s">
        <v>7</v>
      </c>
      <c r="BL7" s="23">
        <f t="shared" ref="BL7:BP7" si="41">+BL5/BT5-1</f>
        <v>8.892282714877342E-2</v>
      </c>
      <c r="BM7" s="23">
        <f t="shared" si="41"/>
        <v>8.5314397447771917E-2</v>
      </c>
      <c r="BN7" s="23">
        <f t="shared" si="41"/>
        <v>-6.3314711359404585E-3</v>
      </c>
      <c r="BO7" s="23">
        <f t="shared" si="41"/>
        <v>-0.11585036328336096</v>
      </c>
      <c r="BP7" s="23">
        <f t="shared" si="41"/>
        <v>0.42425260329190473</v>
      </c>
      <c r="BQ7" s="42">
        <f>+BQ5/BY5-1</f>
        <v>4.5260708841698527E-2</v>
      </c>
      <c r="BS7" s="6" t="s">
        <v>7</v>
      </c>
      <c r="BT7" s="23">
        <f>+BT5/CB5-1</f>
        <v>-3.6073792124772908E-2</v>
      </c>
      <c r="BU7" s="23">
        <f t="shared" ref="BU7:BX7" si="42">+BU5/CC5-1</f>
        <v>0.20230141054194495</v>
      </c>
      <c r="BV7" s="23">
        <f t="shared" si="42"/>
        <v>0.21971532404603256</v>
      </c>
      <c r="BW7" s="23">
        <f t="shared" si="42"/>
        <v>-7.1322353990854737E-2</v>
      </c>
      <c r="BX7" s="23">
        <f t="shared" si="42"/>
        <v>0.48275432698294085</v>
      </c>
      <c r="BY7" s="24">
        <f>+BY5/CH5-1</f>
        <v>-4.3961295651660959E-2</v>
      </c>
      <c r="CA7" s="6" t="s">
        <v>7</v>
      </c>
      <c r="CB7" s="23">
        <v>0.126</v>
      </c>
      <c r="CC7" s="23">
        <v>0.112</v>
      </c>
      <c r="CD7" s="23">
        <v>1.2110000000000001</v>
      </c>
      <c r="CE7" s="23">
        <v>8.2000000000000003E-2</v>
      </c>
      <c r="CF7" s="23">
        <v>0.192</v>
      </c>
      <c r="CG7" s="23">
        <v>-0.222</v>
      </c>
      <c r="CH7" s="24">
        <v>0.107</v>
      </c>
      <c r="CJ7" s="6" t="s">
        <v>7</v>
      </c>
      <c r="CK7" s="23">
        <v>0.2471880819366854</v>
      </c>
      <c r="CL7" s="23">
        <v>0.25561312607944719</v>
      </c>
      <c r="CM7" s="23">
        <v>3.9453642384105967</v>
      </c>
      <c r="CN7" s="23">
        <v>0.12660092938909662</v>
      </c>
      <c r="CO7" s="23">
        <v>0.64012661309958596</v>
      </c>
      <c r="CP7" s="23">
        <v>0.10491030983873895</v>
      </c>
      <c r="CQ7" s="24">
        <v>0.224</v>
      </c>
      <c r="CS7" s="6" t="s">
        <v>7</v>
      </c>
      <c r="CT7" s="23">
        <f>CT5/DC5-1</f>
        <v>9.4132029339853318E-2</v>
      </c>
      <c r="CU7" s="23">
        <f>CU5/DD5-1</f>
        <v>0.22669491525423746</v>
      </c>
      <c r="CV7" s="23"/>
      <c r="CW7" s="23">
        <f>CW5/DE5-1</f>
        <v>0.32756545290400263</v>
      </c>
      <c r="CX7" s="23">
        <f>CX5/DF5-1</f>
        <v>0.71841004184100421</v>
      </c>
      <c r="CY7" s="23">
        <f>CY5/DH5-1</f>
        <v>0.2985882352941176</v>
      </c>
      <c r="CZ7" s="24">
        <f>CZ5/DI5-1</f>
        <v>0.20978344934261406</v>
      </c>
      <c r="DB7" s="6" t="s">
        <v>7</v>
      </c>
      <c r="DC7" s="23">
        <f>+DC5/DL5-1</f>
        <v>-6.2643239113827409E-2</v>
      </c>
      <c r="DD7" s="23">
        <f t="shared" ref="DD7" si="43">+DD5/DM5-1</f>
        <v>8.1328751431844148E-2</v>
      </c>
      <c r="DE7" s="23">
        <f t="shared" ref="DE7" si="44">+DE5/DN5-1</f>
        <v>0.11998651836872254</v>
      </c>
      <c r="DF7" s="23">
        <f t="shared" ref="DF7" si="45">+DF5/DO5-1</f>
        <v>-0.25312500000000004</v>
      </c>
      <c r="DG7" s="23"/>
      <c r="DH7" s="23">
        <f t="shared" ref="DH7" si="46">+DH5/DQ5-1</f>
        <v>-0.18426103646833014</v>
      </c>
      <c r="DI7" s="24">
        <f t="shared" ref="DI7" si="47">+DI5/DR5-1</f>
        <v>-9.0055566200423209E-3</v>
      </c>
      <c r="DK7" s="6" t="s">
        <v>7</v>
      </c>
      <c r="DL7" s="23">
        <f>+DL5/DU5-1</f>
        <v>8.4507042253521014E-2</v>
      </c>
      <c r="DM7" s="23">
        <f t="shared" ref="DM7:DR7" si="48">+DM5/DV5-1</f>
        <v>0.5901639344262295</v>
      </c>
      <c r="DN7" s="23">
        <f t="shared" si="48"/>
        <v>0.19013237063778599</v>
      </c>
      <c r="DO7" s="23">
        <f t="shared" si="48"/>
        <v>-7.7809798270893404E-2</v>
      </c>
      <c r="DP7" s="23"/>
      <c r="DQ7" s="23">
        <f t="shared" si="48"/>
        <v>0.91192660550458715</v>
      </c>
      <c r="DR7" s="24">
        <f t="shared" si="48"/>
        <v>0.19128052955946129</v>
      </c>
      <c r="DT7" s="6" t="s">
        <v>7</v>
      </c>
      <c r="DU7" s="23">
        <f>+DU5/ED5-1</f>
        <v>8.8858818222823599E-2</v>
      </c>
      <c r="DV7" s="23">
        <f t="shared" ref="DV7" si="49">+DV5/EE5-1</f>
        <v>1.4185022026431717</v>
      </c>
      <c r="DW7" s="23">
        <f t="shared" ref="DW7" si="50">+DW5/EF5-1</f>
        <v>-2.7691107644305823E-2</v>
      </c>
      <c r="DX7" s="23">
        <f t="shared" ref="DX7" si="51">+DX5/EG5-1</f>
        <v>-4.4077134986225786E-2</v>
      </c>
      <c r="DY7" s="23"/>
      <c r="DZ7" s="23"/>
      <c r="EA7" s="24">
        <f t="shared" ref="EA7" si="52">+EA5/EJ5-1</f>
        <v>0.15471797575118629</v>
      </c>
      <c r="EC7" s="6" t="s">
        <v>7</v>
      </c>
      <c r="ED7" s="23">
        <f>+ED5/EM5-1</f>
        <v>0.12338484925259707</v>
      </c>
      <c r="EE7" s="23">
        <f t="shared" ref="EE7" si="53">+EE5/EN5-1</f>
        <v>8.4583333333333339</v>
      </c>
      <c r="EF7" s="23">
        <f t="shared" ref="EF7" si="54">+EF5/EO5-1</f>
        <v>2.2328548644338309E-2</v>
      </c>
      <c r="EG7" s="23">
        <f t="shared" ref="EG7" si="55">+EG5/EP5-1</f>
        <v>0.13084112149532712</v>
      </c>
      <c r="EH7" s="23"/>
      <c r="EI7" s="23"/>
      <c r="EJ7" s="24">
        <f t="shared" ref="EJ7" si="56">+EJ5/ES5-1</f>
        <v>0.11588235294117655</v>
      </c>
      <c r="EL7" s="6" t="s">
        <v>7</v>
      </c>
      <c r="EM7" s="23">
        <f>+EM5/EV5-1</f>
        <v>8.0777656078860671E-2</v>
      </c>
      <c r="EN7" s="23"/>
      <c r="EO7" s="23">
        <f t="shared" ref="EO7" si="57">+EO5/EX5-1</f>
        <v>8.4306095979247653E-2</v>
      </c>
      <c r="EP7" s="23">
        <f t="shared" ref="EP7" si="58">+EP5/EY5-1</f>
        <v>0.26877470355731226</v>
      </c>
      <c r="EQ7" s="23"/>
      <c r="ER7" s="23"/>
      <c r="ES7" s="24">
        <f t="shared" ref="ES7" si="59">+ES5/FB5-1</f>
        <v>9.3599228047603455E-2</v>
      </c>
      <c r="EU7" s="6" t="s">
        <v>7</v>
      </c>
      <c r="EV7" s="23"/>
      <c r="EW7" s="23"/>
      <c r="EX7" s="23"/>
      <c r="EY7" s="23"/>
      <c r="EZ7" s="23"/>
      <c r="FA7" s="23"/>
      <c r="FB7" s="24"/>
      <c r="FD7" s="25"/>
      <c r="FE7" s="82"/>
      <c r="FF7" s="82"/>
      <c r="FG7" s="82"/>
      <c r="FI7" s="25"/>
      <c r="FJ7" s="82"/>
      <c r="FK7" s="82"/>
      <c r="FL7" s="82"/>
    </row>
    <row r="8" spans="1:168" x14ac:dyDescent="0.25">
      <c r="A8" s="57" t="s">
        <v>9</v>
      </c>
      <c r="B8" s="58"/>
      <c r="C8" s="58"/>
      <c r="D8" s="58"/>
      <c r="E8" s="58"/>
      <c r="F8" s="58"/>
      <c r="G8" s="58"/>
      <c r="H8" s="58"/>
      <c r="I8" s="24"/>
      <c r="K8" s="50" t="s">
        <v>9</v>
      </c>
      <c r="L8" s="51"/>
      <c r="M8" s="51"/>
      <c r="N8" s="51"/>
      <c r="O8" s="58"/>
      <c r="P8" s="51"/>
      <c r="Q8" s="51"/>
      <c r="R8" s="51"/>
      <c r="S8" s="24"/>
      <c r="U8" s="46" t="s">
        <v>9</v>
      </c>
      <c r="V8" s="47"/>
      <c r="W8" s="47"/>
      <c r="X8" s="47"/>
      <c r="Y8" s="47"/>
      <c r="Z8" s="47"/>
      <c r="AA8" s="47"/>
      <c r="AB8" s="24"/>
      <c r="AD8" s="6" t="s">
        <v>9</v>
      </c>
      <c r="AE8" s="23"/>
      <c r="AF8" s="23"/>
      <c r="AG8" s="23"/>
      <c r="AH8" s="23"/>
      <c r="AI8" s="23"/>
      <c r="AJ8" s="47"/>
      <c r="AK8" s="24"/>
      <c r="AM8" s="6" t="s">
        <v>9</v>
      </c>
      <c r="AN8" s="23"/>
      <c r="AO8" s="23"/>
      <c r="AP8" s="23"/>
      <c r="AQ8" s="23"/>
      <c r="AR8" s="23"/>
      <c r="AS8" s="24"/>
      <c r="AU8" s="6" t="s">
        <v>9</v>
      </c>
      <c r="AV8" s="23"/>
      <c r="AW8" s="23"/>
      <c r="AX8" s="23"/>
      <c r="AY8" s="23"/>
      <c r="AZ8" s="23"/>
      <c r="BA8" s="24"/>
      <c r="BC8" s="6" t="s">
        <v>9</v>
      </c>
      <c r="BD8" s="23"/>
      <c r="BE8" s="23"/>
      <c r="BF8" s="23"/>
      <c r="BG8" s="23"/>
      <c r="BH8" s="23"/>
      <c r="BI8" s="24"/>
      <c r="BK8" s="6" t="s">
        <v>9</v>
      </c>
      <c r="BL8" s="23"/>
      <c r="BM8" s="23"/>
      <c r="BN8" s="23"/>
      <c r="BO8" s="23"/>
      <c r="BP8" s="23"/>
      <c r="BQ8" s="24"/>
      <c r="BS8" s="6" t="s">
        <v>9</v>
      </c>
      <c r="BT8" s="23"/>
      <c r="BU8" s="23"/>
      <c r="BV8" s="23"/>
      <c r="BW8" s="23"/>
      <c r="BX8" s="23"/>
      <c r="BY8" s="24"/>
      <c r="CA8" s="6" t="s">
        <v>9</v>
      </c>
      <c r="CB8" s="23"/>
      <c r="CC8" s="23"/>
      <c r="CD8" s="23"/>
      <c r="CE8" s="23"/>
      <c r="CF8" s="23"/>
      <c r="CG8" s="23"/>
      <c r="CH8" s="24"/>
      <c r="CJ8" s="6" t="s">
        <v>9</v>
      </c>
      <c r="CK8" s="23"/>
      <c r="CL8" s="23"/>
      <c r="CM8" s="23"/>
      <c r="CN8" s="23"/>
      <c r="CO8" s="23"/>
      <c r="CP8" s="23"/>
      <c r="CQ8" s="24"/>
      <c r="CS8" s="6" t="s">
        <v>9</v>
      </c>
      <c r="CT8" s="23"/>
      <c r="CU8" s="23"/>
      <c r="CV8" s="23"/>
      <c r="CW8" s="23"/>
      <c r="CX8" s="23"/>
      <c r="CY8" s="23"/>
      <c r="CZ8" s="24"/>
      <c r="DB8" s="6" t="s">
        <v>9</v>
      </c>
      <c r="DC8" s="23"/>
      <c r="DD8" s="23"/>
      <c r="DE8" s="23"/>
      <c r="DF8" s="23"/>
      <c r="DG8" s="23"/>
      <c r="DH8" s="23"/>
      <c r="DI8" s="24"/>
      <c r="DK8" s="6" t="s">
        <v>9</v>
      </c>
      <c r="DL8" s="23"/>
      <c r="DM8" s="23"/>
      <c r="DN8" s="23"/>
      <c r="DO8" s="23"/>
      <c r="DP8" s="23"/>
      <c r="DQ8" s="23"/>
      <c r="DR8" s="24"/>
      <c r="DT8" s="6" t="s">
        <v>9</v>
      </c>
      <c r="DU8" s="23"/>
      <c r="DV8" s="23"/>
      <c r="DW8" s="23"/>
      <c r="DX8" s="23"/>
      <c r="DY8" s="23"/>
      <c r="DZ8" s="23"/>
      <c r="EA8" s="24"/>
      <c r="EC8" s="6" t="s">
        <v>9</v>
      </c>
      <c r="ED8" s="23"/>
      <c r="EE8" s="23"/>
      <c r="EF8" s="23"/>
      <c r="EG8" s="23"/>
      <c r="EH8" s="23"/>
      <c r="EI8" s="23"/>
      <c r="EJ8" s="24"/>
      <c r="EL8" s="6" t="s">
        <v>9</v>
      </c>
      <c r="EM8" s="23"/>
      <c r="EN8" s="23"/>
      <c r="EO8" s="23"/>
      <c r="EP8" s="23"/>
      <c r="EQ8" s="23"/>
      <c r="ER8" s="23"/>
      <c r="ES8" s="24"/>
      <c r="EU8" s="6" t="s">
        <v>9</v>
      </c>
      <c r="EV8" s="23"/>
      <c r="EW8" s="23"/>
      <c r="EX8" s="23"/>
      <c r="EY8" s="23"/>
      <c r="EZ8" s="23"/>
      <c r="FA8" s="23"/>
      <c r="FB8" s="24"/>
      <c r="FD8" s="25"/>
      <c r="FE8" s="82"/>
      <c r="FF8" s="82"/>
      <c r="FG8" s="82"/>
      <c r="FI8" s="25"/>
      <c r="FJ8" s="82"/>
      <c r="FK8" s="82"/>
      <c r="FL8" s="82"/>
    </row>
    <row r="9" spans="1:168" x14ac:dyDescent="0.25">
      <c r="A9" s="57" t="s">
        <v>57</v>
      </c>
      <c r="B9" s="58"/>
      <c r="C9" s="58"/>
      <c r="D9" s="58"/>
      <c r="E9" s="58"/>
      <c r="F9" s="58"/>
      <c r="G9" s="58"/>
      <c r="H9" s="58"/>
      <c r="I9" s="24"/>
      <c r="K9" s="50" t="s">
        <v>56</v>
      </c>
      <c r="L9" s="51"/>
      <c r="M9" s="51"/>
      <c r="N9" s="51"/>
      <c r="O9" s="58"/>
      <c r="P9" s="51"/>
      <c r="Q9" s="51"/>
      <c r="R9" s="51"/>
      <c r="S9" s="24"/>
      <c r="U9" s="46" t="s">
        <v>39</v>
      </c>
      <c r="V9" s="47"/>
      <c r="W9" s="47"/>
      <c r="X9" s="47"/>
      <c r="Y9" s="47"/>
      <c r="Z9" s="47"/>
      <c r="AA9" s="47"/>
      <c r="AB9" s="24"/>
      <c r="AD9" s="6" t="s">
        <v>40</v>
      </c>
      <c r="AE9" s="23"/>
      <c r="AF9" s="23"/>
      <c r="AG9" s="23"/>
      <c r="AH9" s="23"/>
      <c r="AI9" s="23"/>
      <c r="AJ9" s="47"/>
      <c r="AK9" s="24"/>
      <c r="AM9" s="6" t="s">
        <v>41</v>
      </c>
      <c r="AN9" s="23"/>
      <c r="AO9" s="23"/>
      <c r="AP9" s="23"/>
      <c r="AQ9" s="23"/>
      <c r="AR9" s="23"/>
      <c r="AS9" s="24"/>
      <c r="AU9" s="6" t="s">
        <v>35</v>
      </c>
      <c r="AV9" s="23"/>
      <c r="AW9" s="23"/>
      <c r="AX9" s="23"/>
      <c r="AY9" s="23"/>
      <c r="AZ9" s="23"/>
      <c r="BA9" s="24"/>
      <c r="BC9" s="6" t="s">
        <v>33</v>
      </c>
      <c r="BD9" s="23"/>
      <c r="BE9" s="23"/>
      <c r="BF9" s="23"/>
      <c r="BG9" s="23"/>
      <c r="BH9" s="23"/>
      <c r="BI9" s="24"/>
      <c r="BK9" s="6" t="s">
        <v>34</v>
      </c>
      <c r="BL9" s="23"/>
      <c r="BM9" s="23"/>
      <c r="BN9" s="23"/>
      <c r="BO9" s="23"/>
      <c r="BP9" s="23"/>
      <c r="BQ9" s="24"/>
      <c r="BS9" s="6" t="s">
        <v>30</v>
      </c>
      <c r="BT9" s="23"/>
      <c r="BU9" s="23"/>
      <c r="BV9" s="23"/>
      <c r="BW9" s="23"/>
      <c r="BX9" s="23"/>
      <c r="BY9" s="24"/>
      <c r="CA9" s="6" t="s">
        <v>27</v>
      </c>
      <c r="CB9" s="23"/>
      <c r="CC9" s="23"/>
      <c r="CD9" s="23"/>
      <c r="CE9" s="23"/>
      <c r="CF9" s="23"/>
      <c r="CG9" s="23"/>
      <c r="CH9" s="24"/>
      <c r="CJ9" s="6" t="s">
        <v>28</v>
      </c>
      <c r="CK9" s="23"/>
      <c r="CL9" s="23"/>
      <c r="CM9" s="23"/>
      <c r="CN9" s="23"/>
      <c r="CO9" s="23"/>
      <c r="CP9" s="23"/>
      <c r="CQ9" s="24"/>
      <c r="CS9" s="6" t="s">
        <v>25</v>
      </c>
      <c r="CT9" s="23"/>
      <c r="CU9" s="23"/>
      <c r="CV9" s="23"/>
      <c r="CW9" s="23"/>
      <c r="CX9" s="23"/>
      <c r="CY9" s="23"/>
      <c r="CZ9" s="24"/>
      <c r="DB9" s="6" t="s">
        <v>29</v>
      </c>
      <c r="DC9" s="23"/>
      <c r="DD9" s="23"/>
      <c r="DE9" s="23"/>
      <c r="DF9" s="23"/>
      <c r="DG9" s="23"/>
      <c r="DH9" s="23"/>
      <c r="DI9" s="24"/>
      <c r="DK9" s="6" t="s">
        <v>20</v>
      </c>
      <c r="DL9" s="23"/>
      <c r="DM9" s="23"/>
      <c r="DN9" s="23"/>
      <c r="DO9" s="23"/>
      <c r="DP9" s="23"/>
      <c r="DQ9" s="23"/>
      <c r="DR9" s="24"/>
      <c r="DT9" s="6" t="s">
        <v>19</v>
      </c>
      <c r="DU9" s="23"/>
      <c r="DV9" s="23"/>
      <c r="DW9" s="23"/>
      <c r="DX9" s="23"/>
      <c r="DY9" s="23"/>
      <c r="DZ9" s="23"/>
      <c r="EA9" s="24"/>
      <c r="EC9" s="6" t="s">
        <v>18</v>
      </c>
      <c r="ED9" s="23"/>
      <c r="EE9" s="23"/>
      <c r="EF9" s="23"/>
      <c r="EG9" s="23"/>
      <c r="EH9" s="23"/>
      <c r="EI9" s="23"/>
      <c r="EJ9" s="24"/>
      <c r="EL9" s="6" t="s">
        <v>17</v>
      </c>
      <c r="EM9" s="23"/>
      <c r="EN9" s="23"/>
      <c r="EO9" s="23"/>
      <c r="EP9" s="23"/>
      <c r="EQ9" s="23"/>
      <c r="ER9" s="23"/>
      <c r="ES9" s="24"/>
      <c r="EU9" s="6" t="s">
        <v>16</v>
      </c>
      <c r="EV9" s="23"/>
      <c r="EW9" s="23"/>
      <c r="EX9" s="23"/>
      <c r="EY9" s="23"/>
      <c r="EZ9" s="23"/>
      <c r="FA9" s="23"/>
      <c r="FB9" s="24"/>
      <c r="FD9" s="25"/>
      <c r="FE9" s="82"/>
      <c r="FF9" s="82"/>
      <c r="FG9" s="82"/>
      <c r="FI9" s="25"/>
      <c r="FJ9" s="82"/>
      <c r="FK9" s="82"/>
      <c r="FL9" s="82"/>
    </row>
    <row r="10" spans="1:168" s="11" customFormat="1" x14ac:dyDescent="0.25">
      <c r="A10" s="10" t="s">
        <v>10</v>
      </c>
      <c r="B10" s="20">
        <v>26.187999999999999</v>
      </c>
      <c r="C10" s="20">
        <v>1.9059999999999999</v>
      </c>
      <c r="D10" s="20">
        <v>2.4300000000000002</v>
      </c>
      <c r="E10" s="20">
        <f>0.756</f>
        <v>0.75600000000000001</v>
      </c>
      <c r="F10" s="20">
        <f>5.257</f>
        <v>5.2569999999999997</v>
      </c>
      <c r="G10" s="20">
        <v>3.625</v>
      </c>
      <c r="H10" s="20">
        <v>-12.848000000000001</v>
      </c>
      <c r="I10" s="21">
        <f>SUM(B10:H10)</f>
        <v>27.314</v>
      </c>
      <c r="K10" s="10" t="s">
        <v>10</v>
      </c>
      <c r="L10" s="20">
        <v>10.622999999999999</v>
      </c>
      <c r="M10" s="20">
        <v>1.353</v>
      </c>
      <c r="N10" s="20">
        <v>0.28199999999999997</v>
      </c>
      <c r="O10" s="20">
        <f>-1.006</f>
        <v>-1.006</v>
      </c>
      <c r="P10" s="20">
        <f>2.939</f>
        <v>2.9390000000000001</v>
      </c>
      <c r="Q10" s="20">
        <v>2.7050000000000001</v>
      </c>
      <c r="R10" s="20">
        <v>-8.5630000000000006</v>
      </c>
      <c r="S10" s="21">
        <f>SUM(L10:R10)</f>
        <v>8.3330000000000002</v>
      </c>
      <c r="U10" s="10" t="s">
        <v>10</v>
      </c>
      <c r="V10" s="20">
        <v>13.97</v>
      </c>
      <c r="W10" s="20">
        <v>2.7970000000000002</v>
      </c>
      <c r="X10" s="20">
        <v>1.0640000000000001</v>
      </c>
      <c r="Y10" s="20">
        <v>5.3390000000000004</v>
      </c>
      <c r="Z10" s="20">
        <v>2.6040000000000001</v>
      </c>
      <c r="AA10" s="20">
        <v>-7.492</v>
      </c>
      <c r="AB10" s="21">
        <f>SUM(V10:AA10)</f>
        <v>18.282</v>
      </c>
      <c r="AD10" s="10" t="s">
        <v>10</v>
      </c>
      <c r="AE10" s="20">
        <v>11.743</v>
      </c>
      <c r="AF10" s="20">
        <v>5.3819999999999997</v>
      </c>
      <c r="AG10" s="20">
        <v>1.25</v>
      </c>
      <c r="AH10" s="20">
        <v>5.7149999999999999</v>
      </c>
      <c r="AI10" s="20">
        <v>4.8109999999999999</v>
      </c>
      <c r="AJ10" s="20">
        <v>-5.431</v>
      </c>
      <c r="AK10" s="21">
        <f>SUM(AE10:AJ10)</f>
        <v>23.47</v>
      </c>
      <c r="AM10" s="10" t="s">
        <v>10</v>
      </c>
      <c r="AN10" s="20">
        <v>10.523999999999999</v>
      </c>
      <c r="AO10" s="20">
        <v>5.05</v>
      </c>
      <c r="AP10" s="20">
        <v>1.579</v>
      </c>
      <c r="AQ10" s="20">
        <v>7.7930000000000001</v>
      </c>
      <c r="AR10" s="20">
        <v>2.7090000000000001</v>
      </c>
      <c r="AS10" s="21">
        <f>SUM(AN10:AR10)</f>
        <v>27.654999999999998</v>
      </c>
      <c r="AU10" s="10" t="s">
        <v>10</v>
      </c>
      <c r="AV10" s="20">
        <v>6.4989999999999997</v>
      </c>
      <c r="AW10" s="20">
        <v>3.895</v>
      </c>
      <c r="AX10" s="20">
        <v>1.1279999999999999</v>
      </c>
      <c r="AY10" s="20">
        <v>5.8250000000000002</v>
      </c>
      <c r="AZ10" s="20">
        <v>6.4290000000000003</v>
      </c>
      <c r="BA10" s="21">
        <f>SUM(AV10:AZ10)</f>
        <v>23.776000000000003</v>
      </c>
      <c r="BC10" s="10" t="s">
        <v>10</v>
      </c>
      <c r="BD10" s="20">
        <v>7.0940000000000003</v>
      </c>
      <c r="BE10" s="20">
        <v>3.55</v>
      </c>
      <c r="BF10" s="20">
        <v>1.032</v>
      </c>
      <c r="BG10" s="20">
        <v>4.2729999999999997</v>
      </c>
      <c r="BH10" s="20">
        <v>4.1740000000000004</v>
      </c>
      <c r="BI10" s="21">
        <f>SUM(BD10:BH10)</f>
        <v>20.123000000000001</v>
      </c>
      <c r="BK10" s="10" t="s">
        <v>10</v>
      </c>
      <c r="BL10" s="41">
        <v>7.9749999999999996</v>
      </c>
      <c r="BM10" s="41">
        <v>2.7469999999999999</v>
      </c>
      <c r="BN10" s="41">
        <v>1.016</v>
      </c>
      <c r="BO10" s="41">
        <v>5.0149999999999997</v>
      </c>
      <c r="BP10" s="41">
        <v>0.39</v>
      </c>
      <c r="BQ10" s="21">
        <f>SUM(BL10:BP10)</f>
        <v>17.143000000000001</v>
      </c>
      <c r="BS10" s="10" t="s">
        <v>10</v>
      </c>
      <c r="BT10" s="20">
        <v>8.0350000000000001</v>
      </c>
      <c r="BU10" s="20">
        <v>1.778</v>
      </c>
      <c r="BV10" s="20">
        <v>0.32800000000000001</v>
      </c>
      <c r="BW10" s="12">
        <v>4.4909999999999997</v>
      </c>
      <c r="BX10" s="12">
        <v>-2.7E-2</v>
      </c>
      <c r="BY10" s="21">
        <f>SUM(BT10:BX10)</f>
        <v>14.605</v>
      </c>
      <c r="CA10" s="10" t="s">
        <v>10</v>
      </c>
      <c r="CB10" s="20">
        <v>10.983000000000001</v>
      </c>
      <c r="CC10" s="20">
        <v>2.2599999999999998</v>
      </c>
      <c r="CD10" s="20">
        <v>0.23699999999999999</v>
      </c>
      <c r="CE10" s="12">
        <v>3.3330000000000002</v>
      </c>
      <c r="CF10" s="12">
        <v>-2.1000000000000001E-2</v>
      </c>
      <c r="CG10" s="20">
        <v>0.27600000000000002</v>
      </c>
      <c r="CH10" s="21">
        <f>SUM(CB10:CG10)</f>
        <v>17.068000000000001</v>
      </c>
      <c r="CJ10" s="10" t="s">
        <v>10</v>
      </c>
      <c r="CK10" s="20">
        <v>8.8119999999999994</v>
      </c>
      <c r="CL10" s="20">
        <v>2.0299999999999998</v>
      </c>
      <c r="CM10" s="20">
        <v>0.312</v>
      </c>
      <c r="CN10" s="12">
        <v>2.403</v>
      </c>
      <c r="CO10" s="12">
        <v>-1.4999999999999999E-2</v>
      </c>
      <c r="CP10" s="20">
        <v>2.02</v>
      </c>
      <c r="CQ10" s="21">
        <v>15.561999999999999</v>
      </c>
      <c r="CS10" s="10" t="s">
        <v>10</v>
      </c>
      <c r="CT10" s="20">
        <v>7.407</v>
      </c>
      <c r="CU10" s="20">
        <v>1.49</v>
      </c>
      <c r="CV10" s="12">
        <v>-0.67300000000000004</v>
      </c>
      <c r="CW10" s="12">
        <v>3.3620000000000001</v>
      </c>
      <c r="CX10" s="12">
        <v>-0.28399999999999997</v>
      </c>
      <c r="CY10" s="20">
        <v>1.9790000000000001</v>
      </c>
      <c r="CZ10" s="21">
        <v>13.281000000000001</v>
      </c>
      <c r="DB10" s="10" t="s">
        <v>10</v>
      </c>
      <c r="DC10" s="20">
        <v>7.02</v>
      </c>
      <c r="DD10" s="20">
        <v>1.25</v>
      </c>
      <c r="DE10" s="20">
        <v>2.44</v>
      </c>
      <c r="DF10" s="12">
        <v>-0.32</v>
      </c>
      <c r="DG10" s="12">
        <v>-1.4</v>
      </c>
      <c r="DH10" s="20">
        <v>1.29</v>
      </c>
      <c r="DI10" s="21">
        <v>10.29</v>
      </c>
      <c r="DK10" s="10" t="s">
        <v>10</v>
      </c>
      <c r="DL10" s="20">
        <v>8.68</v>
      </c>
      <c r="DM10" s="20">
        <v>0.97</v>
      </c>
      <c r="DN10" s="20">
        <v>2.2200000000000002</v>
      </c>
      <c r="DO10" s="20">
        <v>0.28999999999999998</v>
      </c>
      <c r="DP10" s="20"/>
      <c r="DQ10" s="20">
        <v>1.93</v>
      </c>
      <c r="DR10" s="21">
        <f>SUM(DL10:DQ10)</f>
        <v>14.09</v>
      </c>
      <c r="DT10" s="10" t="s">
        <v>10</v>
      </c>
      <c r="DU10" s="20">
        <f>EA10-SUM(DV10:DZ13)</f>
        <v>8.5</v>
      </c>
      <c r="DV10" s="20">
        <v>0.82</v>
      </c>
      <c r="DW10" s="20">
        <v>0.56000000000000005</v>
      </c>
      <c r="DX10" s="20">
        <v>0.42</v>
      </c>
      <c r="DY10" s="20"/>
      <c r="DZ10" s="20">
        <v>1.63</v>
      </c>
      <c r="EA10" s="21">
        <v>11.93</v>
      </c>
      <c r="EC10" s="10" t="s">
        <v>10</v>
      </c>
      <c r="ED10" s="12">
        <v>7.78</v>
      </c>
      <c r="EE10" s="12">
        <v>-1.3</v>
      </c>
      <c r="EF10" s="12">
        <v>1.56</v>
      </c>
      <c r="EG10" s="12">
        <v>-0.25</v>
      </c>
      <c r="EH10" s="20"/>
      <c r="EI10" s="20"/>
      <c r="EJ10" s="21">
        <f>SUM(ED10:EI13)</f>
        <v>7.7900000000000009</v>
      </c>
      <c r="EL10" s="10" t="s">
        <v>10</v>
      </c>
      <c r="EM10" s="12">
        <f>5.32+1.69</f>
        <v>7.01</v>
      </c>
      <c r="EN10" s="12">
        <v>-1.43</v>
      </c>
      <c r="EO10" s="12">
        <v>2.2000000000000002</v>
      </c>
      <c r="EP10" s="12">
        <v>-0.32</v>
      </c>
      <c r="EQ10" s="20"/>
      <c r="ER10" s="20"/>
      <c r="ES10" s="21">
        <f>SUM(EM10:ER13)</f>
        <v>7.46</v>
      </c>
      <c r="EU10" s="10" t="s">
        <v>10</v>
      </c>
      <c r="EV10" s="12">
        <f>3.53+1.67</f>
        <v>5.1999999999999993</v>
      </c>
      <c r="EW10" s="12"/>
      <c r="EX10" s="12">
        <v>2.73</v>
      </c>
      <c r="EY10" s="12">
        <v>0.2</v>
      </c>
      <c r="EZ10" s="20"/>
      <c r="FA10" s="20"/>
      <c r="FB10" s="21">
        <f>SUM(EV10:FA13)</f>
        <v>8.129999999999999</v>
      </c>
      <c r="FD10" s="26"/>
      <c r="FE10" s="12"/>
      <c r="FF10" s="12"/>
      <c r="FG10" s="12"/>
      <c r="FI10" s="26"/>
      <c r="FJ10" s="12"/>
      <c r="FK10" s="12"/>
      <c r="FL10" s="12"/>
    </row>
    <row r="11" spans="1:168" x14ac:dyDescent="0.25">
      <c r="A11" s="57" t="s">
        <v>11</v>
      </c>
      <c r="B11" s="20"/>
      <c r="C11" s="20"/>
      <c r="D11" s="20"/>
      <c r="E11" s="20"/>
      <c r="F11" s="12"/>
      <c r="G11" s="12"/>
      <c r="H11" s="12"/>
      <c r="I11" s="43">
        <f>+I10/S10-1</f>
        <v>2.2778111124444975</v>
      </c>
      <c r="K11" s="50" t="s">
        <v>11</v>
      </c>
      <c r="L11" s="20"/>
      <c r="M11" s="20"/>
      <c r="N11" s="20"/>
      <c r="O11" s="20"/>
      <c r="P11" s="12"/>
      <c r="Q11" s="12"/>
      <c r="R11" s="12"/>
      <c r="S11" s="43">
        <f>+S10/AB10-1</f>
        <v>-0.54419647740947386</v>
      </c>
      <c r="U11" s="46" t="s">
        <v>11</v>
      </c>
      <c r="V11" s="20"/>
      <c r="W11" s="20"/>
      <c r="X11" s="20"/>
      <c r="Y11" s="12"/>
      <c r="Z11" s="12"/>
      <c r="AA11" s="12"/>
      <c r="AB11" s="43">
        <f>+AB10/AK10-1</f>
        <v>-0.22104814657008942</v>
      </c>
      <c r="AD11" s="6" t="s">
        <v>11</v>
      </c>
      <c r="AE11" s="20"/>
      <c r="AF11" s="20"/>
      <c r="AG11" s="20"/>
      <c r="AH11" s="12"/>
      <c r="AI11" s="12"/>
      <c r="AJ11" s="12"/>
      <c r="AK11" s="43">
        <f>+AK10/AS10-1</f>
        <v>-0.15132887362140657</v>
      </c>
      <c r="AM11" s="6" t="s">
        <v>11</v>
      </c>
      <c r="AN11" s="20"/>
      <c r="AO11" s="20"/>
      <c r="AP11" s="20"/>
      <c r="AQ11" s="12"/>
      <c r="AR11" s="12"/>
      <c r="AS11" s="43">
        <f>+AS10/BA10-1</f>
        <v>0.16314771197846545</v>
      </c>
      <c r="AU11" s="6" t="s">
        <v>11</v>
      </c>
      <c r="AV11" s="20"/>
      <c r="AW11" s="20"/>
      <c r="AX11" s="20"/>
      <c r="AY11" s="12"/>
      <c r="AZ11" s="12"/>
      <c r="BA11" s="43">
        <f>+BA10/BI10-1</f>
        <v>0.18153356855339675</v>
      </c>
      <c r="BC11" s="6" t="s">
        <v>11</v>
      </c>
      <c r="BD11" s="20"/>
      <c r="BE11" s="20"/>
      <c r="BF11" s="20"/>
      <c r="BG11" s="12"/>
      <c r="BH11" s="12"/>
      <c r="BI11" s="43">
        <f>+BI10/BQ10-1</f>
        <v>0.1738318847342939</v>
      </c>
      <c r="BK11" s="6" t="s">
        <v>11</v>
      </c>
      <c r="BL11" s="20"/>
      <c r="BM11" s="20"/>
      <c r="BN11" s="20"/>
      <c r="BO11" s="12"/>
      <c r="BP11" s="12"/>
      <c r="BQ11" s="43">
        <f>+BQ10/BY10-1</f>
        <v>0.17377610407394739</v>
      </c>
      <c r="BS11" s="6" t="s">
        <v>11</v>
      </c>
      <c r="BT11" s="20"/>
      <c r="BU11" s="20"/>
      <c r="BV11" s="20"/>
      <c r="BW11" s="12"/>
      <c r="BX11" s="12"/>
      <c r="BY11" s="21"/>
      <c r="CA11" s="6" t="s">
        <v>11</v>
      </c>
      <c r="CB11" s="20"/>
      <c r="CC11" s="20"/>
      <c r="CD11" s="20"/>
      <c r="CE11" s="12"/>
      <c r="CF11" s="12"/>
      <c r="CG11" s="20"/>
      <c r="CH11" s="21"/>
      <c r="CJ11" s="6" t="s">
        <v>11</v>
      </c>
      <c r="CK11" s="20"/>
      <c r="CL11" s="20"/>
      <c r="CM11" s="20"/>
      <c r="CN11" s="12"/>
      <c r="CO11" s="12"/>
      <c r="CP11" s="20"/>
      <c r="CQ11" s="21"/>
      <c r="CS11" s="6" t="s">
        <v>11</v>
      </c>
      <c r="CT11" s="20"/>
      <c r="CU11" s="20"/>
      <c r="CV11" s="12"/>
      <c r="CW11" s="12"/>
      <c r="CX11" s="12"/>
      <c r="CY11" s="20"/>
      <c r="CZ11" s="21"/>
      <c r="DB11" s="6" t="s">
        <v>11</v>
      </c>
      <c r="DC11" s="20"/>
      <c r="DD11" s="20"/>
      <c r="DE11" s="20"/>
      <c r="DF11" s="12"/>
      <c r="DG11" s="12"/>
      <c r="DH11" s="20"/>
      <c r="DI11" s="21"/>
      <c r="DK11" s="6" t="s">
        <v>11</v>
      </c>
      <c r="DL11" s="20"/>
      <c r="DM11" s="20"/>
      <c r="DN11" s="20"/>
      <c r="DO11" s="20"/>
      <c r="DP11" s="20"/>
      <c r="DQ11" s="20"/>
      <c r="DR11" s="21"/>
      <c r="DT11" s="6" t="s">
        <v>11</v>
      </c>
      <c r="DU11" s="20"/>
      <c r="DV11" s="20"/>
      <c r="DW11" s="20"/>
      <c r="DX11" s="20"/>
      <c r="DY11" s="20"/>
      <c r="DZ11" s="20"/>
      <c r="EA11" s="21"/>
      <c r="EC11" s="6" t="s">
        <v>11</v>
      </c>
      <c r="ED11" s="12"/>
      <c r="EE11" s="12"/>
      <c r="EF11" s="12"/>
      <c r="EG11" s="12"/>
      <c r="EH11" s="20"/>
      <c r="EI11" s="20"/>
      <c r="EJ11" s="21"/>
      <c r="EL11" s="6" t="s">
        <v>11</v>
      </c>
      <c r="EM11" s="12"/>
      <c r="EN11" s="12"/>
      <c r="EO11" s="12"/>
      <c r="EP11" s="12"/>
      <c r="EQ11" s="20"/>
      <c r="ER11" s="20"/>
      <c r="ES11" s="21"/>
      <c r="EU11" s="6" t="s">
        <v>11</v>
      </c>
      <c r="EV11" s="12"/>
      <c r="EW11" s="12"/>
      <c r="EX11" s="12"/>
      <c r="EY11" s="12"/>
      <c r="EZ11" s="20"/>
      <c r="FA11" s="20"/>
      <c r="FB11" s="21"/>
      <c r="FD11" s="25"/>
      <c r="FI11" s="25"/>
    </row>
    <row r="12" spans="1:168" x14ac:dyDescent="0.25">
      <c r="A12" s="57" t="s">
        <v>12</v>
      </c>
      <c r="B12" s="20"/>
      <c r="C12" s="20"/>
      <c r="D12" s="20"/>
      <c r="E12" s="20"/>
      <c r="F12" s="12"/>
      <c r="G12" s="12"/>
      <c r="H12" s="12"/>
      <c r="I12" s="21"/>
      <c r="K12" s="50" t="s">
        <v>12</v>
      </c>
      <c r="L12" s="20"/>
      <c r="M12" s="20"/>
      <c r="N12" s="20"/>
      <c r="O12" s="20"/>
      <c r="P12" s="12"/>
      <c r="Q12" s="12"/>
      <c r="R12" s="12"/>
      <c r="S12" s="21"/>
      <c r="U12" s="46" t="s">
        <v>12</v>
      </c>
      <c r="V12" s="20"/>
      <c r="W12" s="20"/>
      <c r="X12" s="20"/>
      <c r="Y12" s="12"/>
      <c r="Z12" s="12"/>
      <c r="AA12" s="12"/>
      <c r="AB12" s="21"/>
      <c r="AD12" s="6" t="s">
        <v>12</v>
      </c>
      <c r="AE12" s="20"/>
      <c r="AF12" s="20"/>
      <c r="AG12" s="20"/>
      <c r="AH12" s="12"/>
      <c r="AI12" s="12"/>
      <c r="AJ12" s="12"/>
      <c r="AK12" s="21"/>
      <c r="AM12" s="6" t="s">
        <v>12</v>
      </c>
      <c r="AN12" s="20"/>
      <c r="AO12" s="20"/>
      <c r="AP12" s="20"/>
      <c r="AQ12" s="12"/>
      <c r="AR12" s="12"/>
      <c r="AS12" s="21"/>
      <c r="AU12" s="6" t="s">
        <v>12</v>
      </c>
      <c r="AV12" s="20"/>
      <c r="AW12" s="20"/>
      <c r="AX12" s="20"/>
      <c r="AY12" s="12"/>
      <c r="AZ12" s="12"/>
      <c r="BA12" s="21"/>
      <c r="BC12" s="6" t="s">
        <v>12</v>
      </c>
      <c r="BD12" s="20"/>
      <c r="BE12" s="20"/>
      <c r="BF12" s="20"/>
      <c r="BG12" s="12"/>
      <c r="BH12" s="12"/>
      <c r="BI12" s="21"/>
      <c r="BK12" s="6" t="s">
        <v>12</v>
      </c>
      <c r="BL12" s="20"/>
      <c r="BM12" s="20"/>
      <c r="BN12" s="20"/>
      <c r="BO12" s="12"/>
      <c r="BP12" s="12"/>
      <c r="BQ12" s="21"/>
      <c r="BS12" s="6" t="s">
        <v>12</v>
      </c>
      <c r="BT12" s="20"/>
      <c r="BU12" s="20"/>
      <c r="BV12" s="20"/>
      <c r="BW12" s="12"/>
      <c r="BX12" s="12"/>
      <c r="BY12" s="21"/>
      <c r="CA12" s="6" t="s">
        <v>12</v>
      </c>
      <c r="CB12" s="20"/>
      <c r="CC12" s="20"/>
      <c r="CD12" s="20"/>
      <c r="CE12" s="12"/>
      <c r="CF12" s="12"/>
      <c r="CG12" s="20"/>
      <c r="CH12" s="21"/>
      <c r="CJ12" s="6" t="s">
        <v>12</v>
      </c>
      <c r="CK12" s="20"/>
      <c r="CL12" s="20"/>
      <c r="CM12" s="20"/>
      <c r="CN12" s="12"/>
      <c r="CO12" s="12"/>
      <c r="CP12" s="20"/>
      <c r="CQ12" s="21"/>
      <c r="CS12" s="6" t="s">
        <v>12</v>
      </c>
      <c r="CT12" s="20"/>
      <c r="CU12" s="20"/>
      <c r="CV12" s="12"/>
      <c r="CW12" s="12"/>
      <c r="CX12" s="12"/>
      <c r="CY12" s="20"/>
      <c r="CZ12" s="21"/>
      <c r="DB12" s="6" t="s">
        <v>12</v>
      </c>
      <c r="DC12" s="20"/>
      <c r="DD12" s="20"/>
      <c r="DE12" s="20"/>
      <c r="DF12" s="12"/>
      <c r="DG12" s="12"/>
      <c r="DH12" s="20"/>
      <c r="DI12" s="21"/>
      <c r="DK12" s="6" t="s">
        <v>12</v>
      </c>
      <c r="DL12" s="20"/>
      <c r="DM12" s="20"/>
      <c r="DN12" s="20"/>
      <c r="DO12" s="20"/>
      <c r="DP12" s="20"/>
      <c r="DQ12" s="20"/>
      <c r="DR12" s="21"/>
      <c r="DT12" s="6" t="s">
        <v>12</v>
      </c>
      <c r="DU12" s="20"/>
      <c r="DV12" s="20"/>
      <c r="DW12" s="20"/>
      <c r="DX12" s="20"/>
      <c r="DY12" s="20"/>
      <c r="DZ12" s="20"/>
      <c r="EA12" s="21"/>
      <c r="EC12" s="6" t="s">
        <v>12</v>
      </c>
      <c r="ED12" s="12"/>
      <c r="EE12" s="12"/>
      <c r="EF12" s="12"/>
      <c r="EG12" s="12"/>
      <c r="EH12" s="20"/>
      <c r="EI12" s="20"/>
      <c r="EJ12" s="21"/>
      <c r="EL12" s="6" t="s">
        <v>12</v>
      </c>
      <c r="EM12" s="12"/>
      <c r="EN12" s="12"/>
      <c r="EO12" s="12"/>
      <c r="EP12" s="12"/>
      <c r="EQ12" s="20"/>
      <c r="ER12" s="20"/>
      <c r="ES12" s="21"/>
      <c r="EU12" s="6" t="s">
        <v>12</v>
      </c>
      <c r="EV12" s="12"/>
      <c r="EW12" s="12"/>
      <c r="EX12" s="12"/>
      <c r="EY12" s="12"/>
      <c r="EZ12" s="20"/>
      <c r="FA12" s="20"/>
      <c r="FB12" s="21"/>
      <c r="FD12" s="25"/>
      <c r="FI12" s="25"/>
    </row>
    <row r="13" spans="1:168" x14ac:dyDescent="0.25">
      <c r="A13" s="57" t="s">
        <v>8</v>
      </c>
      <c r="B13" s="20"/>
      <c r="C13" s="20"/>
      <c r="D13" s="20"/>
      <c r="E13" s="20"/>
      <c r="F13" s="12"/>
      <c r="G13" s="12"/>
      <c r="H13" s="12"/>
      <c r="I13" s="21"/>
      <c r="K13" s="50" t="s">
        <v>8</v>
      </c>
      <c r="L13" s="20"/>
      <c r="M13" s="20"/>
      <c r="N13" s="20"/>
      <c r="O13" s="20"/>
      <c r="P13" s="12"/>
      <c r="Q13" s="12"/>
      <c r="R13" s="12"/>
      <c r="S13" s="21"/>
      <c r="U13" s="46" t="s">
        <v>8</v>
      </c>
      <c r="V13" s="20"/>
      <c r="W13" s="20"/>
      <c r="X13" s="20"/>
      <c r="Y13" s="12"/>
      <c r="Z13" s="12"/>
      <c r="AA13" s="12"/>
      <c r="AB13" s="21"/>
      <c r="AD13" s="6" t="s">
        <v>8</v>
      </c>
      <c r="AE13" s="20"/>
      <c r="AF13" s="20"/>
      <c r="AG13" s="20"/>
      <c r="AH13" s="12"/>
      <c r="AI13" s="12"/>
      <c r="AJ13" s="12"/>
      <c r="AK13" s="21"/>
      <c r="AM13" s="6" t="s">
        <v>8</v>
      </c>
      <c r="AN13" s="20"/>
      <c r="AO13" s="20"/>
      <c r="AP13" s="20"/>
      <c r="AQ13" s="12"/>
      <c r="AR13" s="12"/>
      <c r="AS13" s="21"/>
      <c r="AU13" s="6" t="s">
        <v>8</v>
      </c>
      <c r="AV13" s="20"/>
      <c r="AW13" s="20"/>
      <c r="AX13" s="20"/>
      <c r="AY13" s="12"/>
      <c r="AZ13" s="12"/>
      <c r="BA13" s="21"/>
      <c r="BC13" s="6" t="s">
        <v>8</v>
      </c>
      <c r="BD13" s="20"/>
      <c r="BE13" s="20"/>
      <c r="BF13" s="20"/>
      <c r="BG13" s="12"/>
      <c r="BH13" s="12"/>
      <c r="BI13" s="21"/>
      <c r="BK13" s="6" t="s">
        <v>8</v>
      </c>
      <c r="BL13" s="20"/>
      <c r="BM13" s="20"/>
      <c r="BN13" s="20"/>
      <c r="BO13" s="12"/>
      <c r="BP13" s="12"/>
      <c r="BQ13" s="21"/>
      <c r="BS13" s="6" t="s">
        <v>8</v>
      </c>
      <c r="BT13" s="20"/>
      <c r="BU13" s="20"/>
      <c r="BV13" s="20"/>
      <c r="BW13" s="12"/>
      <c r="BX13" s="12"/>
      <c r="BY13" s="21"/>
      <c r="CA13" s="6" t="s">
        <v>8</v>
      </c>
      <c r="CB13" s="20"/>
      <c r="CC13" s="20"/>
      <c r="CD13" s="20"/>
      <c r="CE13" s="12"/>
      <c r="CF13" s="12"/>
      <c r="CG13" s="20"/>
      <c r="CH13" s="21"/>
      <c r="CJ13" s="6" t="s">
        <v>8</v>
      </c>
      <c r="CK13" s="20"/>
      <c r="CL13" s="20"/>
      <c r="CM13" s="20"/>
      <c r="CN13" s="12"/>
      <c r="CO13" s="12"/>
      <c r="CP13" s="20"/>
      <c r="CQ13" s="21"/>
      <c r="CS13" s="6" t="s">
        <v>8</v>
      </c>
      <c r="CT13" s="20"/>
      <c r="CU13" s="20"/>
      <c r="CV13" s="12"/>
      <c r="CW13" s="12"/>
      <c r="CX13" s="12"/>
      <c r="CY13" s="20"/>
      <c r="CZ13" s="21"/>
      <c r="DB13" s="6" t="s">
        <v>8</v>
      </c>
      <c r="DC13" s="20"/>
      <c r="DD13" s="20"/>
      <c r="DE13" s="20"/>
      <c r="DF13" s="12"/>
      <c r="DG13" s="12"/>
      <c r="DH13" s="20"/>
      <c r="DI13" s="21"/>
      <c r="DK13" s="6" t="s">
        <v>8</v>
      </c>
      <c r="DL13" s="20"/>
      <c r="DM13" s="20"/>
      <c r="DN13" s="20"/>
      <c r="DO13" s="20"/>
      <c r="DP13" s="20"/>
      <c r="DQ13" s="20"/>
      <c r="DR13" s="21"/>
      <c r="DT13" s="6" t="s">
        <v>8</v>
      </c>
      <c r="DU13" s="20"/>
      <c r="DV13" s="20"/>
      <c r="DW13" s="20"/>
      <c r="DX13" s="20"/>
      <c r="DY13" s="20"/>
      <c r="DZ13" s="20"/>
      <c r="EA13" s="21"/>
      <c r="EC13" s="6" t="s">
        <v>8</v>
      </c>
      <c r="ED13" s="12"/>
      <c r="EE13" s="12"/>
      <c r="EF13" s="12"/>
      <c r="EG13" s="12"/>
      <c r="EH13" s="20"/>
      <c r="EI13" s="20"/>
      <c r="EJ13" s="21"/>
      <c r="EL13" s="6" t="s">
        <v>8</v>
      </c>
      <c r="EM13" s="12"/>
      <c r="EN13" s="12"/>
      <c r="EO13" s="12"/>
      <c r="EP13" s="12"/>
      <c r="EQ13" s="20"/>
      <c r="ER13" s="20"/>
      <c r="ES13" s="21"/>
      <c r="EU13" s="6" t="s">
        <v>8</v>
      </c>
      <c r="EV13" s="12"/>
      <c r="EW13" s="12"/>
      <c r="EX13" s="12"/>
      <c r="EY13" s="12"/>
      <c r="EZ13" s="20"/>
      <c r="FA13" s="20"/>
      <c r="FB13" s="21"/>
      <c r="FD13" s="25"/>
      <c r="FI13" s="25"/>
    </row>
    <row r="14" spans="1:168" x14ac:dyDescent="0.25">
      <c r="A14" s="57" t="s">
        <v>13</v>
      </c>
      <c r="B14" s="78">
        <v>734</v>
      </c>
      <c r="C14" s="78">
        <v>161</v>
      </c>
      <c r="D14" s="78">
        <v>383</v>
      </c>
      <c r="E14" s="55">
        <v>592</v>
      </c>
      <c r="F14" s="78">
        <v>465</v>
      </c>
      <c r="G14" s="78">
        <v>318</v>
      </c>
      <c r="H14" s="55"/>
      <c r="I14" s="80">
        <f>SUM(B14:G15)</f>
        <v>2653</v>
      </c>
      <c r="K14" s="50" t="s">
        <v>13</v>
      </c>
      <c r="L14" s="78">
        <v>687</v>
      </c>
      <c r="M14" s="78">
        <v>357</v>
      </c>
      <c r="N14" s="78">
        <v>373</v>
      </c>
      <c r="O14" s="55">
        <v>342</v>
      </c>
      <c r="P14" s="78">
        <v>436</v>
      </c>
      <c r="Q14" s="78">
        <v>255</v>
      </c>
      <c r="R14" s="48"/>
      <c r="S14" s="80">
        <f>SUM(L14:Q15)</f>
        <v>2450</v>
      </c>
      <c r="U14" s="46" t="s">
        <v>13</v>
      </c>
      <c r="V14" s="78">
        <v>702</v>
      </c>
      <c r="W14" s="78">
        <v>335</v>
      </c>
      <c r="X14" s="78">
        <v>346</v>
      </c>
      <c r="Y14" s="78">
        <v>807</v>
      </c>
      <c r="Z14" s="78">
        <v>302</v>
      </c>
      <c r="AA14" s="44"/>
      <c r="AB14" s="80">
        <f>SUM(V14:Z15)</f>
        <v>2492</v>
      </c>
      <c r="AD14" s="6" t="s">
        <v>13</v>
      </c>
      <c r="AE14" s="78">
        <v>837</v>
      </c>
      <c r="AF14" s="78">
        <v>364</v>
      </c>
      <c r="AG14" s="78">
        <v>289</v>
      </c>
      <c r="AH14" s="78">
        <v>834</v>
      </c>
      <c r="AI14" s="78">
        <v>273</v>
      </c>
      <c r="AJ14" s="44"/>
      <c r="AK14" s="80">
        <f>SUM(AE14:AI15)</f>
        <v>2597</v>
      </c>
      <c r="AM14" s="6" t="s">
        <v>13</v>
      </c>
      <c r="AN14" s="78">
        <v>783</v>
      </c>
      <c r="AO14" s="78">
        <v>368</v>
      </c>
      <c r="AP14" s="78">
        <v>314</v>
      </c>
      <c r="AQ14" s="78">
        <v>708</v>
      </c>
      <c r="AR14" s="78">
        <v>310</v>
      </c>
      <c r="AS14" s="80">
        <f>SUM(AN14:AR15)</f>
        <v>2483</v>
      </c>
      <c r="AU14" s="6" t="s">
        <v>13</v>
      </c>
      <c r="AV14" s="78">
        <v>743</v>
      </c>
      <c r="AW14" s="78">
        <v>326</v>
      </c>
      <c r="AX14" s="78">
        <v>277</v>
      </c>
      <c r="AY14" s="78">
        <v>611</v>
      </c>
      <c r="AZ14" s="78">
        <v>361</v>
      </c>
      <c r="BA14" s="80">
        <f>SUM(AV14:AZ15)</f>
        <v>2318</v>
      </c>
      <c r="BC14" s="6" t="s">
        <v>13</v>
      </c>
      <c r="BD14" s="78">
        <v>789</v>
      </c>
      <c r="BE14" s="78">
        <v>298</v>
      </c>
      <c r="BF14" s="78">
        <v>227</v>
      </c>
      <c r="BG14" s="78">
        <v>532</v>
      </c>
      <c r="BH14" s="78">
        <v>240</v>
      </c>
      <c r="BI14" s="80">
        <f>SUM(BD14:BH15)</f>
        <v>2086</v>
      </c>
      <c r="BK14" s="6" t="s">
        <v>13</v>
      </c>
      <c r="BL14" s="78">
        <v>773</v>
      </c>
      <c r="BM14" s="78">
        <v>208</v>
      </c>
      <c r="BN14" s="78">
        <v>185</v>
      </c>
      <c r="BO14" s="78">
        <v>532</v>
      </c>
      <c r="BP14" s="78">
        <v>187</v>
      </c>
      <c r="BQ14" s="80">
        <f>SUM(BL14:BP15)</f>
        <v>1885</v>
      </c>
      <c r="BS14" s="6" t="s">
        <v>13</v>
      </c>
      <c r="BT14" s="78">
        <v>656</v>
      </c>
      <c r="BU14" s="78">
        <v>198</v>
      </c>
      <c r="BV14" s="78">
        <v>175</v>
      </c>
      <c r="BW14" s="78">
        <v>530</v>
      </c>
      <c r="BX14" s="78">
        <v>140</v>
      </c>
      <c r="BY14" s="80">
        <f>SUM(BT14:BX15)</f>
        <v>1699</v>
      </c>
      <c r="CA14" s="6" t="s">
        <v>13</v>
      </c>
      <c r="CB14" s="78">
        <v>656</v>
      </c>
      <c r="CC14" s="78">
        <v>165</v>
      </c>
      <c r="CD14" s="78">
        <v>120</v>
      </c>
      <c r="CE14" s="78">
        <v>602</v>
      </c>
      <c r="CF14" s="78">
        <v>91</v>
      </c>
      <c r="CG14" s="78">
        <v>74</v>
      </c>
      <c r="CH14" s="80">
        <f>SUM(CB14:CG15)</f>
        <v>1708</v>
      </c>
      <c r="CJ14" s="6" t="s">
        <v>13</v>
      </c>
      <c r="CK14" s="78">
        <v>582</v>
      </c>
      <c r="CL14" s="78">
        <v>102</v>
      </c>
      <c r="CM14" s="78">
        <v>64</v>
      </c>
      <c r="CN14" s="78">
        <v>586</v>
      </c>
      <c r="CO14" s="78">
        <v>79</v>
      </c>
      <c r="CP14" s="16">
        <v>85</v>
      </c>
      <c r="CQ14" s="18">
        <v>1498</v>
      </c>
      <c r="CS14" s="6" t="s">
        <v>13</v>
      </c>
      <c r="CT14" s="16">
        <v>478</v>
      </c>
      <c r="CU14" s="16">
        <v>86</v>
      </c>
      <c r="CV14" s="16">
        <v>16</v>
      </c>
      <c r="CW14" s="16">
        <v>536</v>
      </c>
      <c r="CX14" s="16">
        <v>52</v>
      </c>
      <c r="CY14" s="16">
        <v>83</v>
      </c>
      <c r="CZ14" s="18">
        <v>1251</v>
      </c>
      <c r="DB14" s="6" t="s">
        <v>13</v>
      </c>
      <c r="DC14" s="16">
        <v>478</v>
      </c>
      <c r="DD14" s="16">
        <v>64</v>
      </c>
      <c r="DE14" s="16">
        <v>445</v>
      </c>
      <c r="DF14" s="16">
        <v>22</v>
      </c>
      <c r="DG14" s="16">
        <v>24</v>
      </c>
      <c r="DH14" s="16">
        <v>77</v>
      </c>
      <c r="DI14" s="18">
        <v>1110</v>
      </c>
      <c r="DK14" s="6" t="s">
        <v>13</v>
      </c>
      <c r="DL14" s="16">
        <v>490</v>
      </c>
      <c r="DM14" s="16">
        <v>59</v>
      </c>
      <c r="DN14" s="16">
        <v>433</v>
      </c>
      <c r="DO14" s="16">
        <v>26</v>
      </c>
      <c r="DP14" s="16"/>
      <c r="DQ14" s="16">
        <v>93</v>
      </c>
      <c r="DR14" s="18">
        <f>SUM(DL14:DQ15)</f>
        <v>1101</v>
      </c>
      <c r="DT14" s="6" t="s">
        <v>13</v>
      </c>
      <c r="DU14" s="16">
        <f>532-67</f>
        <v>465</v>
      </c>
      <c r="DV14" s="16">
        <f>58-11</f>
        <v>47</v>
      </c>
      <c r="DW14" s="16">
        <f>414</f>
        <v>414</v>
      </c>
      <c r="DX14" s="16">
        <f>35</f>
        <v>35</v>
      </c>
      <c r="DY14" s="16"/>
      <c r="DZ14" s="16">
        <f>67</f>
        <v>67</v>
      </c>
      <c r="EA14" s="18">
        <f>SUM(DU14:DZ15)</f>
        <v>1028</v>
      </c>
      <c r="EC14" s="6" t="s">
        <v>13</v>
      </c>
      <c r="ED14" s="16">
        <v>397</v>
      </c>
      <c r="EE14" s="16">
        <v>29</v>
      </c>
      <c r="EF14" s="16">
        <v>423</v>
      </c>
      <c r="EG14" s="16">
        <v>31</v>
      </c>
      <c r="EH14" s="16"/>
      <c r="EI14" s="16"/>
      <c r="EJ14" s="18">
        <f>SUM(ED14:EI15)</f>
        <v>880</v>
      </c>
      <c r="EL14" s="6" t="s">
        <v>13</v>
      </c>
      <c r="EM14" s="16">
        <f>365+4</f>
        <v>369</v>
      </c>
      <c r="EN14" s="16">
        <v>11</v>
      </c>
      <c r="EO14" s="16">
        <v>403</v>
      </c>
      <c r="EP14" s="16">
        <v>23</v>
      </c>
      <c r="EQ14" s="16"/>
      <c r="ER14" s="16"/>
      <c r="ES14" s="18">
        <f>SUM(EM14:ER15)</f>
        <v>806</v>
      </c>
      <c r="EU14" s="6" t="s">
        <v>13</v>
      </c>
      <c r="EV14" s="16">
        <f>397+5</f>
        <v>402</v>
      </c>
      <c r="EW14" s="16"/>
      <c r="EX14" s="16">
        <v>369</v>
      </c>
      <c r="EY14" s="16">
        <f>11+8</f>
        <v>19</v>
      </c>
      <c r="EZ14" s="16"/>
      <c r="FA14" s="16"/>
      <c r="FB14" s="18">
        <f>SUM(EV14:FA15)</f>
        <v>790</v>
      </c>
      <c r="FD14" s="25"/>
      <c r="FI14" s="25"/>
    </row>
    <row r="15" spans="1:168" ht="13.8" thickBot="1" x14ac:dyDescent="0.3">
      <c r="A15" s="9" t="s">
        <v>14</v>
      </c>
      <c r="B15" s="79"/>
      <c r="C15" s="79"/>
      <c r="D15" s="79"/>
      <c r="E15" s="56"/>
      <c r="F15" s="79"/>
      <c r="G15" s="79"/>
      <c r="H15" s="56"/>
      <c r="I15" s="81"/>
      <c r="K15" s="9" t="s">
        <v>14</v>
      </c>
      <c r="L15" s="79"/>
      <c r="M15" s="79"/>
      <c r="N15" s="79"/>
      <c r="O15" s="56"/>
      <c r="P15" s="79"/>
      <c r="Q15" s="79"/>
      <c r="R15" s="49"/>
      <c r="S15" s="81"/>
      <c r="U15" s="9" t="s">
        <v>14</v>
      </c>
      <c r="V15" s="79"/>
      <c r="W15" s="79"/>
      <c r="X15" s="79"/>
      <c r="Y15" s="79"/>
      <c r="Z15" s="79"/>
      <c r="AA15" s="45"/>
      <c r="AB15" s="81"/>
      <c r="AD15" s="9" t="s">
        <v>14</v>
      </c>
      <c r="AE15" s="79"/>
      <c r="AF15" s="79"/>
      <c r="AG15" s="79"/>
      <c r="AH15" s="79"/>
      <c r="AI15" s="79"/>
      <c r="AJ15" s="45"/>
      <c r="AK15" s="81"/>
      <c r="AM15" s="9" t="s">
        <v>14</v>
      </c>
      <c r="AN15" s="79"/>
      <c r="AO15" s="79"/>
      <c r="AP15" s="79"/>
      <c r="AQ15" s="79"/>
      <c r="AR15" s="79"/>
      <c r="AS15" s="81"/>
      <c r="AU15" s="9" t="s">
        <v>14</v>
      </c>
      <c r="AV15" s="79"/>
      <c r="AW15" s="79"/>
      <c r="AX15" s="79"/>
      <c r="AY15" s="79"/>
      <c r="AZ15" s="79"/>
      <c r="BA15" s="81"/>
      <c r="BC15" s="9" t="s">
        <v>14</v>
      </c>
      <c r="BD15" s="79"/>
      <c r="BE15" s="79"/>
      <c r="BF15" s="79"/>
      <c r="BG15" s="79"/>
      <c r="BH15" s="79"/>
      <c r="BI15" s="81"/>
      <c r="BK15" s="9" t="s">
        <v>14</v>
      </c>
      <c r="BL15" s="79"/>
      <c r="BM15" s="79"/>
      <c r="BN15" s="79"/>
      <c r="BO15" s="79"/>
      <c r="BP15" s="79"/>
      <c r="BQ15" s="81"/>
      <c r="BS15" s="9" t="s">
        <v>14</v>
      </c>
      <c r="BT15" s="79"/>
      <c r="BU15" s="79"/>
      <c r="BV15" s="79"/>
      <c r="BW15" s="79"/>
      <c r="BX15" s="79"/>
      <c r="BY15" s="81"/>
      <c r="CA15" s="9" t="s">
        <v>14</v>
      </c>
      <c r="CB15" s="79"/>
      <c r="CC15" s="79"/>
      <c r="CD15" s="79"/>
      <c r="CE15" s="79"/>
      <c r="CF15" s="79"/>
      <c r="CG15" s="79"/>
      <c r="CH15" s="81"/>
      <c r="CJ15" s="9" t="s">
        <v>14</v>
      </c>
      <c r="CK15" s="79"/>
      <c r="CL15" s="79"/>
      <c r="CM15" s="79"/>
      <c r="CN15" s="79"/>
      <c r="CO15" s="79"/>
      <c r="CP15" s="17"/>
      <c r="CQ15" s="19"/>
      <c r="CS15" s="9" t="s">
        <v>14</v>
      </c>
      <c r="CT15" s="17"/>
      <c r="CU15" s="17"/>
      <c r="CV15" s="17"/>
      <c r="CW15" s="17"/>
      <c r="CX15" s="17"/>
      <c r="CY15" s="17"/>
      <c r="CZ15" s="19"/>
      <c r="DB15" s="9" t="s">
        <v>14</v>
      </c>
      <c r="DC15" s="17"/>
      <c r="DD15" s="17"/>
      <c r="DE15" s="17"/>
      <c r="DF15" s="17"/>
      <c r="DG15" s="17"/>
      <c r="DH15" s="17"/>
      <c r="DI15" s="19"/>
      <c r="DK15" s="9" t="s">
        <v>14</v>
      </c>
      <c r="DL15" s="17"/>
      <c r="DM15" s="17"/>
      <c r="DN15" s="17"/>
      <c r="DO15" s="17"/>
      <c r="DP15" s="17"/>
      <c r="DQ15" s="17"/>
      <c r="DR15" s="19"/>
      <c r="DT15" s="9" t="s">
        <v>14</v>
      </c>
      <c r="DU15" s="17"/>
      <c r="DV15" s="17"/>
      <c r="DW15" s="17"/>
      <c r="DX15" s="17"/>
      <c r="DY15" s="17"/>
      <c r="DZ15" s="17"/>
      <c r="EA15" s="19"/>
      <c r="EC15" s="9" t="s">
        <v>14</v>
      </c>
      <c r="ED15" s="17"/>
      <c r="EE15" s="17"/>
      <c r="EF15" s="17"/>
      <c r="EG15" s="17"/>
      <c r="EH15" s="17"/>
      <c r="EI15" s="17"/>
      <c r="EJ15" s="19"/>
      <c r="EL15" s="9" t="s">
        <v>14</v>
      </c>
      <c r="EM15" s="17"/>
      <c r="EN15" s="17"/>
      <c r="EO15" s="17"/>
      <c r="EP15" s="17"/>
      <c r="EQ15" s="17"/>
      <c r="ER15" s="17"/>
      <c r="ES15" s="19"/>
      <c r="EU15" s="9" t="s">
        <v>14</v>
      </c>
      <c r="EV15" s="17"/>
      <c r="EW15" s="17"/>
      <c r="EX15" s="17"/>
      <c r="EY15" s="17"/>
      <c r="EZ15" s="17"/>
      <c r="FA15" s="17"/>
      <c r="FB15" s="19"/>
      <c r="FD15" s="25"/>
      <c r="FI15" s="25"/>
    </row>
    <row r="16" spans="1:168" x14ac:dyDescent="0.25">
      <c r="A16" s="40"/>
      <c r="B16"/>
      <c r="C16"/>
      <c r="D16"/>
      <c r="E16"/>
      <c r="F16"/>
      <c r="G16"/>
      <c r="H16"/>
      <c r="I16"/>
      <c r="K16" s="40"/>
      <c r="U16" s="40"/>
      <c r="AD16" s="40"/>
      <c r="AM16" s="40"/>
      <c r="AU16" s="40"/>
      <c r="BC16" s="40"/>
      <c r="BK16" s="40"/>
      <c r="BS16" s="40" t="s">
        <v>31</v>
      </c>
      <c r="EU16" s="39" t="s">
        <v>32</v>
      </c>
    </row>
    <row r="17" spans="1:69" hidden="1" x14ac:dyDescent="0.25">
      <c r="A17"/>
      <c r="B17" s="15">
        <f>ROUND(B5,2)+0.01</f>
        <v>104.24000000000001</v>
      </c>
      <c r="C17" s="15">
        <f t="shared" ref="C17:G17" si="60">ROUND(C5,2)</f>
        <v>15.21</v>
      </c>
      <c r="D17" s="15">
        <f t="shared" si="60"/>
        <v>20.22</v>
      </c>
      <c r="E17" s="15"/>
      <c r="F17" s="15">
        <f t="shared" si="60"/>
        <v>54</v>
      </c>
      <c r="G17" s="15">
        <f t="shared" si="60"/>
        <v>38.47</v>
      </c>
      <c r="H17" s="15"/>
      <c r="I17" s="15">
        <f>SUM(B17:G17)</f>
        <v>232.14000000000001</v>
      </c>
      <c r="L17" s="15">
        <f>ROUND(L5,2)+0.01</f>
        <v>86.93</v>
      </c>
      <c r="M17" s="15">
        <f t="shared" ref="M17:Q17" si="61">ROUND(M5,2)</f>
        <v>28.43</v>
      </c>
      <c r="N17" s="15">
        <f t="shared" si="61"/>
        <v>15.65</v>
      </c>
      <c r="O17" s="15"/>
      <c r="P17" s="15">
        <f t="shared" si="61"/>
        <v>47.99</v>
      </c>
      <c r="Q17" s="15">
        <f t="shared" si="61"/>
        <v>35.770000000000003</v>
      </c>
      <c r="R17" s="15"/>
      <c r="S17" s="15">
        <f>SUM(L17:Q17)</f>
        <v>214.77000000000004</v>
      </c>
      <c r="V17" s="15">
        <f>ROUND(V5,2)+0.01</f>
        <v>103.23</v>
      </c>
      <c r="W17" s="15">
        <f t="shared" ref="W17:Z17" si="62">ROUND(W5,2)</f>
        <v>30.51</v>
      </c>
      <c r="X17" s="15">
        <f t="shared" si="62"/>
        <v>16.559999999999999</v>
      </c>
      <c r="Y17" s="15">
        <f t="shared" si="62"/>
        <v>64.53</v>
      </c>
      <c r="Z17" s="15">
        <f t="shared" si="62"/>
        <v>41.61</v>
      </c>
      <c r="AA17" s="15"/>
      <c r="AB17" s="15">
        <f>SUM(V17:Z17)</f>
        <v>256.44</v>
      </c>
      <c r="AE17" s="15">
        <f>ROUND(AE5,2)+0.01</f>
        <v>92.03</v>
      </c>
      <c r="AF17" s="15">
        <f t="shared" ref="AF17:AI17" si="63">ROUND(AF5,2)</f>
        <v>34.17</v>
      </c>
      <c r="AG17" s="15">
        <f t="shared" si="63"/>
        <v>15.79</v>
      </c>
      <c r="AH17" s="15">
        <f t="shared" si="63"/>
        <v>64.69</v>
      </c>
      <c r="AI17" s="15">
        <f t="shared" si="63"/>
        <v>43.64</v>
      </c>
      <c r="AJ17" s="15"/>
      <c r="AK17" s="15">
        <f>SUM(AE17:AI17)</f>
        <v>250.32</v>
      </c>
      <c r="AN17" s="15">
        <f>ROUND(AN5,2)+0.01</f>
        <v>94.02000000000001</v>
      </c>
      <c r="AO17" s="15">
        <f t="shared" ref="AO17:AR17" si="64">ROUND(AO5,2)</f>
        <v>33.49</v>
      </c>
      <c r="AP17" s="15">
        <f t="shared" si="64"/>
        <v>14.65</v>
      </c>
      <c r="AQ17" s="15">
        <f t="shared" si="64"/>
        <v>64.7</v>
      </c>
      <c r="AR17" s="15">
        <f t="shared" si="64"/>
        <v>44.62</v>
      </c>
      <c r="AS17" s="15">
        <f>SUM(AN17:AR17)</f>
        <v>251.48000000000002</v>
      </c>
      <c r="AV17" s="15">
        <f>ROUND(AV5,2)+0.01</f>
        <v>88.51</v>
      </c>
      <c r="AW17" s="15">
        <f t="shared" ref="AW17:AZ17" si="65">ROUND(AW5,2)</f>
        <v>26.69</v>
      </c>
      <c r="AX17" s="15">
        <f t="shared" si="65"/>
        <v>11.67</v>
      </c>
      <c r="AY17" s="15">
        <f t="shared" si="65"/>
        <v>52.53</v>
      </c>
      <c r="AZ17" s="15">
        <f t="shared" si="65"/>
        <v>45.99</v>
      </c>
      <c r="BA17" s="15">
        <f>SUM(AV17:AZ17)</f>
        <v>225.39000000000001</v>
      </c>
      <c r="BD17" s="15">
        <f>ROUND(BD5,2)+0.01</f>
        <v>84.17</v>
      </c>
      <c r="BE17" s="15">
        <f t="shared" ref="BE17:BH17" si="66">ROUND(BE5,2)</f>
        <v>22.75</v>
      </c>
      <c r="BF17" s="15">
        <f t="shared" si="66"/>
        <v>8.5500000000000007</v>
      </c>
      <c r="BG17" s="15">
        <f t="shared" si="66"/>
        <v>42.1</v>
      </c>
      <c r="BH17" s="15">
        <f t="shared" si="66"/>
        <v>21.37</v>
      </c>
      <c r="BI17" s="15">
        <f>SUM(BD17:BH17)</f>
        <v>178.94</v>
      </c>
      <c r="BL17" s="15">
        <f>ROUND(BL5,2)+0.01</f>
        <v>79.150000000000006</v>
      </c>
      <c r="BM17" s="15">
        <f t="shared" ref="BM17:BP17" si="67">ROUND(BM5,2)</f>
        <v>21.09</v>
      </c>
      <c r="BN17" s="15">
        <f t="shared" si="67"/>
        <v>8</v>
      </c>
      <c r="BO17" s="15">
        <f t="shared" si="67"/>
        <v>44.17</v>
      </c>
      <c r="BP17" s="15">
        <f t="shared" si="67"/>
        <v>16.96</v>
      </c>
      <c r="BQ17" s="15">
        <f>SUM(BL17:BP17)</f>
        <v>169.37000000000003</v>
      </c>
    </row>
    <row r="18" spans="1:69" hidden="1" x14ac:dyDescent="0.25">
      <c r="A18"/>
      <c r="B18" s="15"/>
      <c r="C18" s="15"/>
      <c r="D18" s="15"/>
      <c r="E18" s="15"/>
      <c r="F18" s="15"/>
      <c r="G18" s="15"/>
      <c r="H18" s="15"/>
      <c r="I18" s="15"/>
      <c r="L18" s="15"/>
      <c r="M18" s="15"/>
      <c r="N18" s="15"/>
      <c r="O18" s="15"/>
      <c r="P18" s="15"/>
      <c r="Q18" s="15"/>
      <c r="R18" s="15"/>
      <c r="S18" s="15"/>
      <c r="V18" s="15"/>
      <c r="W18" s="15"/>
      <c r="X18" s="15"/>
      <c r="Y18" s="15"/>
      <c r="Z18" s="15"/>
      <c r="AA18" s="15"/>
      <c r="AB18" s="15"/>
      <c r="AE18" s="15"/>
      <c r="AF18" s="15"/>
      <c r="AG18" s="15"/>
      <c r="AH18" s="15"/>
      <c r="AI18" s="15"/>
      <c r="AJ18" s="15"/>
      <c r="AK18" s="15"/>
      <c r="AN18" s="15"/>
      <c r="AO18" s="15"/>
      <c r="AP18" s="15"/>
      <c r="AQ18" s="15"/>
      <c r="AR18" s="15"/>
      <c r="AS18" s="15"/>
      <c r="AV18" s="15"/>
      <c r="AW18" s="15"/>
      <c r="AX18" s="15"/>
      <c r="AY18" s="15"/>
      <c r="AZ18" s="15"/>
      <c r="BA18" s="15"/>
      <c r="BD18" s="15"/>
      <c r="BE18" s="15"/>
      <c r="BF18" s="15"/>
      <c r="BG18" s="15"/>
      <c r="BH18" s="15"/>
      <c r="BI18" s="15"/>
      <c r="BL18" s="15"/>
      <c r="BM18" s="15"/>
      <c r="BN18" s="15"/>
      <c r="BO18" s="15"/>
      <c r="BP18" s="15"/>
      <c r="BQ18" s="15"/>
    </row>
    <row r="19" spans="1:69" hidden="1" x14ac:dyDescent="0.25">
      <c r="A19"/>
      <c r="B19" s="15">
        <f>ROUND(B10,2)-0.01</f>
        <v>26.18</v>
      </c>
      <c r="C19" s="15">
        <f t="shared" ref="C19:D19" si="68">ROUND(C10,2)</f>
        <v>1.91</v>
      </c>
      <c r="D19" s="15">
        <f t="shared" si="68"/>
        <v>2.4300000000000002</v>
      </c>
      <c r="E19" s="15"/>
      <c r="F19" s="15">
        <f>ROUND(F10,2)-0.01</f>
        <v>5.25</v>
      </c>
      <c r="G19" s="15">
        <f t="shared" ref="G19" si="69">ROUND(G10,2)</f>
        <v>3.63</v>
      </c>
      <c r="H19" s="15"/>
      <c r="I19" s="15">
        <f>SUM(B19:G19)</f>
        <v>39.4</v>
      </c>
      <c r="L19" s="15">
        <f>ROUND(L10,2)-0.01</f>
        <v>10.61</v>
      </c>
      <c r="M19" s="15">
        <f t="shared" ref="M19:N19" si="70">ROUND(M10,2)</f>
        <v>1.35</v>
      </c>
      <c r="N19" s="15">
        <f t="shared" si="70"/>
        <v>0.28000000000000003</v>
      </c>
      <c r="O19" s="15"/>
      <c r="P19" s="15">
        <f>ROUND(P10,2)-0.01</f>
        <v>2.93</v>
      </c>
      <c r="Q19" s="15">
        <f t="shared" ref="Q19" si="71">ROUND(Q10,2)</f>
        <v>2.71</v>
      </c>
      <c r="R19" s="15"/>
      <c r="S19" s="15">
        <f>SUM(L19:Q19)</f>
        <v>17.88</v>
      </c>
      <c r="V19" s="15">
        <f>ROUND(V10,2)-0.01</f>
        <v>13.96</v>
      </c>
      <c r="W19" s="15">
        <f t="shared" ref="W19:X19" si="72">ROUND(W10,2)</f>
        <v>2.8</v>
      </c>
      <c r="X19" s="15">
        <f t="shared" si="72"/>
        <v>1.06</v>
      </c>
      <c r="Y19" s="15">
        <f>ROUND(Y10,2)-0.01</f>
        <v>5.33</v>
      </c>
      <c r="Z19" s="15">
        <f t="shared" ref="Z19" si="73">ROUND(Z10,2)</f>
        <v>2.6</v>
      </c>
      <c r="AA19" s="15"/>
      <c r="AB19" s="15">
        <f>SUM(V19:Z19)</f>
        <v>25.75</v>
      </c>
      <c r="AE19" s="15">
        <f>ROUND(AE10,2)-0.01</f>
        <v>11.73</v>
      </c>
      <c r="AF19" s="15">
        <f t="shared" ref="AF19:AG19" si="74">ROUND(AF10,2)</f>
        <v>5.38</v>
      </c>
      <c r="AG19" s="15">
        <f t="shared" si="74"/>
        <v>1.25</v>
      </c>
      <c r="AH19" s="15">
        <f>ROUND(AH10,2)-0.01</f>
        <v>5.71</v>
      </c>
      <c r="AI19" s="15">
        <f t="shared" ref="AI19" si="75">ROUND(AI10,2)</f>
        <v>4.8099999999999996</v>
      </c>
      <c r="AJ19" s="15"/>
      <c r="AK19" s="15">
        <f>SUM(AE19:AI19)</f>
        <v>28.88</v>
      </c>
      <c r="AN19" s="15">
        <f>ROUND(AN10,2)-0.01</f>
        <v>10.51</v>
      </c>
      <c r="AO19" s="15">
        <f t="shared" ref="AO19:AP19" si="76">ROUND(AO10,2)</f>
        <v>5.05</v>
      </c>
      <c r="AP19" s="15">
        <f t="shared" si="76"/>
        <v>1.58</v>
      </c>
      <c r="AQ19" s="15">
        <f>ROUND(AQ10,2)-0.01</f>
        <v>7.78</v>
      </c>
      <c r="AR19" s="15">
        <f t="shared" ref="AR19" si="77">ROUND(AR10,2)</f>
        <v>2.71</v>
      </c>
      <c r="AS19" s="15">
        <f>SUM(AN19:AR19)</f>
        <v>27.630000000000003</v>
      </c>
      <c r="AV19" s="15">
        <f>ROUND(AV10,2)-0.01</f>
        <v>6.49</v>
      </c>
      <c r="AW19" s="15">
        <f t="shared" ref="AW19:AX19" si="78">ROUND(AW10,2)</f>
        <v>3.9</v>
      </c>
      <c r="AX19" s="15">
        <f t="shared" si="78"/>
        <v>1.1299999999999999</v>
      </c>
      <c r="AY19" s="15">
        <f>ROUND(AY10,2)-0.01</f>
        <v>5.82</v>
      </c>
      <c r="AZ19" s="15">
        <f t="shared" ref="AZ19" si="79">ROUND(AZ10,2)</f>
        <v>6.43</v>
      </c>
      <c r="BA19" s="15">
        <f>SUM(AV19:AZ19)</f>
        <v>23.77</v>
      </c>
      <c r="BD19" s="15">
        <f>ROUND(BD10,2)-0.01</f>
        <v>7.08</v>
      </c>
      <c r="BE19" s="15">
        <f t="shared" ref="BE19:BF19" si="80">ROUND(BE10,2)</f>
        <v>3.55</v>
      </c>
      <c r="BF19" s="15">
        <f t="shared" si="80"/>
        <v>1.03</v>
      </c>
      <c r="BG19" s="15">
        <f>ROUND(BG10,2)-0.01</f>
        <v>4.26</v>
      </c>
      <c r="BH19" s="15">
        <f t="shared" ref="BH19" si="81">ROUND(BH10,2)</f>
        <v>4.17</v>
      </c>
      <c r="BI19" s="15">
        <f>SUM(BD19:BH19)</f>
        <v>20.089999999999996</v>
      </c>
      <c r="BL19" s="15">
        <f>ROUND(BL10,2)-0.01</f>
        <v>7.9700000000000006</v>
      </c>
      <c r="BM19" s="15">
        <f t="shared" ref="BM19:BP19" si="82">ROUND(BM10,2)</f>
        <v>2.75</v>
      </c>
      <c r="BN19" s="15">
        <f t="shared" si="82"/>
        <v>1.02</v>
      </c>
      <c r="BO19" s="15">
        <f>ROUND(BO10,2)-0.01</f>
        <v>5.01</v>
      </c>
      <c r="BP19" s="15">
        <f t="shared" si="82"/>
        <v>0.39</v>
      </c>
      <c r="BQ19" s="15">
        <f>SUM(BL19:BP19)</f>
        <v>17.14</v>
      </c>
    </row>
    <row r="20" spans="1:69" ht="13.8" thickBot="1" x14ac:dyDescent="0.3">
      <c r="A20"/>
      <c r="B20"/>
      <c r="C20"/>
      <c r="D20"/>
      <c r="E20"/>
      <c r="F20"/>
      <c r="G20"/>
      <c r="H20"/>
      <c r="I20"/>
    </row>
    <row r="21" spans="1:69" ht="55.2" x14ac:dyDescent="0.25">
      <c r="A21" s="61"/>
      <c r="B21" s="62" t="s">
        <v>49</v>
      </c>
      <c r="C21" s="62" t="s">
        <v>43</v>
      </c>
      <c r="D21" s="62" t="s">
        <v>51</v>
      </c>
      <c r="E21" s="62" t="s">
        <v>52</v>
      </c>
      <c r="F21" s="62" t="s">
        <v>50</v>
      </c>
      <c r="G21" s="2"/>
      <c r="H21" s="63" t="s">
        <v>42</v>
      </c>
      <c r="I21" s="3"/>
      <c r="K21" s="61"/>
      <c r="L21" s="62" t="s">
        <v>46</v>
      </c>
      <c r="M21" s="62" t="s">
        <v>43</v>
      </c>
      <c r="N21" s="62" t="s">
        <v>47</v>
      </c>
      <c r="O21" s="62" t="s">
        <v>44</v>
      </c>
      <c r="P21" s="62" t="s">
        <v>45</v>
      </c>
      <c r="Q21" s="2"/>
      <c r="R21" s="63" t="s">
        <v>42</v>
      </c>
      <c r="S21" s="3"/>
      <c r="U21" s="61"/>
      <c r="V21" s="62" t="s">
        <v>46</v>
      </c>
      <c r="W21" s="62" t="s">
        <v>43</v>
      </c>
      <c r="X21" s="62" t="s">
        <v>47</v>
      </c>
      <c r="Y21" s="62" t="s">
        <v>44</v>
      </c>
      <c r="Z21" s="62" t="s">
        <v>45</v>
      </c>
      <c r="AA21" s="63" t="s">
        <v>42</v>
      </c>
      <c r="AB21" s="3"/>
    </row>
    <row r="22" spans="1:69" x14ac:dyDescent="0.25">
      <c r="K22" s="4"/>
      <c r="L22" s="64"/>
      <c r="M22" s="64"/>
      <c r="N22" s="64"/>
      <c r="O22" s="64"/>
      <c r="P22" s="64"/>
      <c r="Q22" s="64"/>
      <c r="R22" s="64"/>
      <c r="S22" s="5"/>
      <c r="U22" s="4"/>
      <c r="V22" s="64"/>
      <c r="W22" s="64"/>
      <c r="X22" s="64"/>
      <c r="Y22" s="64"/>
      <c r="Z22" s="64"/>
      <c r="AA22" s="64"/>
      <c r="AB22" s="5"/>
    </row>
    <row r="23" spans="1:69" x14ac:dyDescent="0.25">
      <c r="A23" s="57" t="s">
        <v>36</v>
      </c>
      <c r="B23" s="65">
        <v>127200</v>
      </c>
      <c r="C23" s="65">
        <v>33900</v>
      </c>
      <c r="D23" s="65">
        <v>30900</v>
      </c>
      <c r="E23" s="65">
        <v>24500</v>
      </c>
      <c r="F23" s="65">
        <v>32800</v>
      </c>
      <c r="H23" s="66"/>
      <c r="I23" s="67">
        <f>SUM(B23:H23)</f>
        <v>249300</v>
      </c>
      <c r="K23" s="57" t="s">
        <v>36</v>
      </c>
      <c r="L23" s="65">
        <v>138292.91781835575</v>
      </c>
      <c r="M23" s="65">
        <v>28658.552173027485</v>
      </c>
      <c r="N23" s="65">
        <v>16930.750825027659</v>
      </c>
      <c r="O23" s="65">
        <v>18097.030689749859</v>
      </c>
      <c r="P23" s="65">
        <v>23410.048582608568</v>
      </c>
      <c r="Q23" s="64"/>
      <c r="R23" s="66"/>
      <c r="S23" s="67">
        <f>SUM(L23:R23)</f>
        <v>225389.30008876935</v>
      </c>
      <c r="U23" s="57" t="s">
        <v>36</v>
      </c>
      <c r="V23" s="65">
        <v>165177.1103218568</v>
      </c>
      <c r="W23" s="65">
        <v>25751.957718248283</v>
      </c>
      <c r="X23" s="65">
        <v>18223.145653343188</v>
      </c>
      <c r="Y23" s="65">
        <v>19758.419327106982</v>
      </c>
      <c r="Z23" s="65">
        <v>27524.309216141166</v>
      </c>
      <c r="AA23" s="65"/>
      <c r="AB23" s="76">
        <f>SUM(V23:AA23)</f>
        <v>256434.94223669643</v>
      </c>
    </row>
    <row r="24" spans="1:69" x14ac:dyDescent="0.25">
      <c r="A24" s="57" t="s">
        <v>8</v>
      </c>
      <c r="B24" s="68">
        <f>+B23/$S$23</f>
        <v>0.56435687031239912</v>
      </c>
      <c r="C24" s="68">
        <f>+C23/$S$23</f>
        <v>0.15040643005967239</v>
      </c>
      <c r="D24" s="68">
        <f>+D23/$S$23</f>
        <v>0.13709612651456865</v>
      </c>
      <c r="E24" s="68">
        <f>+E23/$S$23</f>
        <v>0.10870081228501398</v>
      </c>
      <c r="F24" s="68">
        <f>+F23/$S$23</f>
        <v>0.14552598542646769</v>
      </c>
      <c r="H24" s="69"/>
      <c r="I24" s="70">
        <f>+I23/$S$23</f>
        <v>1.1060862245981218</v>
      </c>
      <c r="K24" s="57" t="s">
        <v>8</v>
      </c>
      <c r="L24" s="68">
        <f>+L23/$S$23</f>
        <v>0.61357357143346747</v>
      </c>
      <c r="M24" s="68">
        <f>+M23/$S$23</f>
        <v>0.12715134286206287</v>
      </c>
      <c r="N24" s="68">
        <f>+N23/$S$23</f>
        <v>7.5117810909211311E-2</v>
      </c>
      <c r="O24" s="68">
        <f>+O23/$S$23</f>
        <v>8.0292323915209643E-2</v>
      </c>
      <c r="P24" s="68">
        <f>+P23/$S$23</f>
        <v>0.10386495088004863</v>
      </c>
      <c r="Q24" s="64"/>
      <c r="R24" s="69"/>
      <c r="S24" s="70">
        <f>+S23/$S$23</f>
        <v>1</v>
      </c>
      <c r="U24" s="57" t="s">
        <v>8</v>
      </c>
      <c r="V24" s="68">
        <f>+V23/$AB$23</f>
        <v>0.64412871694136686</v>
      </c>
      <c r="W24" s="68">
        <f t="shared" ref="W24:AB24" si="83">+W23/$AB$23</f>
        <v>0.10042296690783475</v>
      </c>
      <c r="X24" s="68">
        <f t="shared" si="83"/>
        <v>7.1063426436334592E-2</v>
      </c>
      <c r="Y24" s="68">
        <f t="shared" si="83"/>
        <v>7.7050417368119128E-2</v>
      </c>
      <c r="Z24" s="68">
        <f t="shared" si="83"/>
        <v>0.10733447234634459</v>
      </c>
      <c r="AA24" s="69"/>
      <c r="AB24" s="70">
        <f t="shared" si="83"/>
        <v>1</v>
      </c>
    </row>
    <row r="25" spans="1:69" ht="13.8" thickBot="1" x14ac:dyDescent="0.3">
      <c r="A25" s="71"/>
      <c r="B25" s="72">
        <f>+B23/L23-1</f>
        <v>-8.0213202478857326E-2</v>
      </c>
      <c r="C25" s="72">
        <f t="shared" ref="C25" si="84">+C23/M23-1</f>
        <v>0.18289297363408319</v>
      </c>
      <c r="D25" s="72">
        <f t="shared" ref="D25" si="85">+D23/N23-1</f>
        <v>0.82508149339263115</v>
      </c>
      <c r="E25" s="72">
        <f>+E23/O23-1</f>
        <v>0.35381325367795147</v>
      </c>
      <c r="F25" s="72">
        <f>+F23/P23-1</f>
        <v>0.40110772877110867</v>
      </c>
      <c r="G25" s="73"/>
      <c r="H25" s="74"/>
      <c r="I25" s="75">
        <f t="shared" ref="I25" si="86">+I23/S23-1</f>
        <v>0.10608622459812178</v>
      </c>
      <c r="K25" s="71"/>
      <c r="L25" s="72">
        <f>+L23/V23-1</f>
        <v>-0.162759794326924</v>
      </c>
      <c r="M25" s="72">
        <f>+M23/W23-1</f>
        <v>0.112868873371889</v>
      </c>
      <c r="N25" s="72">
        <f>+N23/X23-1</f>
        <v>-7.0920512457103069E-2</v>
      </c>
      <c r="O25" s="72">
        <f>+O23/Y23-1</f>
        <v>-8.4085098602894259E-2</v>
      </c>
      <c r="P25" s="72">
        <f>+P23/Z23-1</f>
        <v>-0.14947734387171685</v>
      </c>
      <c r="Q25" s="73"/>
      <c r="R25" s="74"/>
      <c r="S25" s="75">
        <f t="shared" ref="S25" si="87">+S23/AB23-1</f>
        <v>-0.12106634874771127</v>
      </c>
      <c r="U25" s="71"/>
      <c r="V25" s="73"/>
      <c r="W25" s="73"/>
      <c r="X25" s="73"/>
      <c r="Y25" s="73"/>
      <c r="Z25" s="73"/>
      <c r="AA25" s="73"/>
      <c r="AB25" s="77"/>
    </row>
    <row r="26" spans="1:69" ht="13.8" thickBot="1" x14ac:dyDescent="0.3">
      <c r="A26"/>
      <c r="B26"/>
      <c r="C26"/>
      <c r="D26"/>
      <c r="E26"/>
      <c r="F26"/>
      <c r="G26"/>
      <c r="H26"/>
      <c r="I26"/>
    </row>
    <row r="27" spans="1:69" hidden="1" x14ac:dyDescent="0.25">
      <c r="A27" s="10" t="s">
        <v>10</v>
      </c>
      <c r="B27"/>
      <c r="C27"/>
      <c r="D27"/>
      <c r="E27"/>
      <c r="F27"/>
      <c r="G27"/>
      <c r="H27"/>
      <c r="I27"/>
      <c r="K27" s="10" t="s">
        <v>10</v>
      </c>
      <c r="U27" s="10" t="s">
        <v>10</v>
      </c>
    </row>
    <row r="28" spans="1:69" hidden="1" x14ac:dyDescent="0.25">
      <c r="A28" s="57" t="s">
        <v>11</v>
      </c>
      <c r="B28"/>
      <c r="C28"/>
      <c r="D28"/>
      <c r="E28"/>
      <c r="F28"/>
      <c r="G28"/>
      <c r="H28"/>
      <c r="I28"/>
      <c r="K28" s="54" t="s">
        <v>11</v>
      </c>
      <c r="U28" s="54" t="s">
        <v>11</v>
      </c>
    </row>
    <row r="29" spans="1:69" hidden="1" x14ac:dyDescent="0.25">
      <c r="A29" s="57" t="s">
        <v>12</v>
      </c>
      <c r="B29"/>
      <c r="C29"/>
      <c r="D29"/>
      <c r="E29"/>
      <c r="F29"/>
      <c r="G29"/>
      <c r="H29"/>
      <c r="I29"/>
      <c r="K29" s="54" t="s">
        <v>12</v>
      </c>
      <c r="U29" s="54" t="s">
        <v>12</v>
      </c>
    </row>
    <row r="30" spans="1:69" hidden="1" x14ac:dyDescent="0.25">
      <c r="A30" s="57" t="s">
        <v>8</v>
      </c>
      <c r="B30"/>
      <c r="C30"/>
      <c r="D30"/>
      <c r="E30"/>
      <c r="F30"/>
      <c r="G30"/>
      <c r="H30"/>
      <c r="I30"/>
      <c r="K30" s="54" t="s">
        <v>8</v>
      </c>
      <c r="U30" s="54" t="s">
        <v>8</v>
      </c>
    </row>
    <row r="31" spans="1:69" x14ac:dyDescent="0.25">
      <c r="A31" s="61"/>
      <c r="B31" s="2"/>
      <c r="C31" s="2"/>
      <c r="D31" s="2"/>
      <c r="E31" s="2"/>
      <c r="F31" s="2"/>
      <c r="G31" s="2"/>
      <c r="H31" s="2"/>
      <c r="I31" s="3"/>
      <c r="K31" s="83" t="s">
        <v>48</v>
      </c>
      <c r="L31" s="2"/>
      <c r="M31" s="2"/>
      <c r="N31" s="2"/>
      <c r="O31" s="2"/>
      <c r="P31" s="2"/>
      <c r="Q31" s="2"/>
      <c r="R31" s="2"/>
      <c r="S31" s="3"/>
    </row>
    <row r="32" spans="1:69" x14ac:dyDescent="0.25">
      <c r="E32" s="64" t="s">
        <v>55</v>
      </c>
      <c r="K32" s="4"/>
      <c r="L32" s="64"/>
      <c r="M32" s="64"/>
      <c r="N32" s="64"/>
      <c r="O32" s="64" t="s">
        <v>55</v>
      </c>
      <c r="P32" s="64"/>
      <c r="Q32" s="64"/>
      <c r="R32" s="64"/>
      <c r="S32" s="5"/>
    </row>
    <row r="33" spans="1:19" x14ac:dyDescent="0.25">
      <c r="A33" s="57" t="s">
        <v>36</v>
      </c>
      <c r="E33" s="84">
        <f>+E5+F5</f>
        <v>71.210000000000008</v>
      </c>
      <c r="K33" s="57" t="s">
        <v>36</v>
      </c>
      <c r="L33" s="64"/>
      <c r="M33" s="64"/>
      <c r="N33" s="64"/>
      <c r="O33" s="84">
        <f>+O5+P5</f>
        <v>58.622</v>
      </c>
      <c r="P33" s="64"/>
      <c r="Q33" s="64"/>
      <c r="R33" s="64"/>
      <c r="S33" s="5"/>
    </row>
    <row r="34" spans="1:19" x14ac:dyDescent="0.25">
      <c r="A34" s="57" t="s">
        <v>8</v>
      </c>
      <c r="K34" s="57" t="s">
        <v>8</v>
      </c>
      <c r="L34" s="64"/>
      <c r="M34" s="64"/>
      <c r="N34" s="64"/>
      <c r="O34" s="64"/>
      <c r="P34" s="64"/>
      <c r="Q34" s="64"/>
      <c r="R34" s="64"/>
      <c r="S34" s="5"/>
    </row>
    <row r="35" spans="1:19" x14ac:dyDescent="0.25">
      <c r="A35" s="57" t="s">
        <v>36</v>
      </c>
      <c r="E35" s="85">
        <f>+E33/O33-1</f>
        <v>0.21473167070383137</v>
      </c>
      <c r="K35" s="4"/>
      <c r="L35" s="64"/>
      <c r="M35" s="64"/>
      <c r="N35" s="64"/>
      <c r="O35" s="64"/>
      <c r="P35" s="64"/>
      <c r="Q35" s="64"/>
      <c r="R35" s="64"/>
      <c r="S35" s="5"/>
    </row>
    <row r="36" spans="1:19" x14ac:dyDescent="0.25">
      <c r="A36" s="57" t="s">
        <v>9</v>
      </c>
      <c r="K36" s="4"/>
      <c r="L36" s="64"/>
      <c r="M36" s="64"/>
      <c r="N36" s="64"/>
      <c r="O36" s="64"/>
      <c r="P36" s="64"/>
      <c r="Q36" s="64"/>
      <c r="R36" s="64"/>
      <c r="S36" s="5"/>
    </row>
    <row r="37" spans="1:19" x14ac:dyDescent="0.25">
      <c r="A37" s="57" t="s">
        <v>57</v>
      </c>
      <c r="K37" s="4"/>
      <c r="L37" s="64"/>
      <c r="M37" s="64"/>
      <c r="N37" s="64"/>
      <c r="O37" s="64"/>
      <c r="P37" s="64"/>
      <c r="Q37" s="64"/>
      <c r="R37" s="64"/>
      <c r="S37" s="5"/>
    </row>
    <row r="38" spans="1:19" x14ac:dyDescent="0.25">
      <c r="A38" s="10" t="s">
        <v>10</v>
      </c>
      <c r="E38" s="84">
        <f>+E10+F10</f>
        <v>6.0129999999999999</v>
      </c>
      <c r="K38" s="4"/>
      <c r="L38" s="64"/>
      <c r="M38" s="64"/>
      <c r="N38" s="64"/>
      <c r="O38" s="64"/>
      <c r="P38" s="64"/>
      <c r="Q38" s="64"/>
      <c r="R38" s="64"/>
      <c r="S38" s="5"/>
    </row>
    <row r="39" spans="1:19" x14ac:dyDescent="0.25">
      <c r="A39" s="57" t="s">
        <v>11</v>
      </c>
      <c r="K39" s="4"/>
      <c r="L39" s="64"/>
      <c r="M39" s="64"/>
      <c r="N39" s="64"/>
      <c r="O39" s="64"/>
      <c r="P39" s="64"/>
      <c r="Q39" s="64"/>
      <c r="R39" s="64"/>
      <c r="S39" s="5"/>
    </row>
    <row r="40" spans="1:19" x14ac:dyDescent="0.25">
      <c r="A40" s="57" t="s">
        <v>12</v>
      </c>
      <c r="K40" s="4"/>
      <c r="L40" s="64"/>
      <c r="M40" s="64"/>
      <c r="N40" s="64"/>
      <c r="O40" s="64"/>
      <c r="P40" s="64"/>
      <c r="Q40" s="64"/>
      <c r="R40" s="64"/>
      <c r="S40" s="5"/>
    </row>
    <row r="41" spans="1:19" x14ac:dyDescent="0.25">
      <c r="A41" s="57" t="s">
        <v>8</v>
      </c>
      <c r="K41" s="4"/>
      <c r="L41" s="64"/>
      <c r="M41" s="64"/>
      <c r="N41" s="64"/>
      <c r="O41" s="64"/>
      <c r="P41" s="64"/>
      <c r="Q41" s="64"/>
      <c r="R41" s="64"/>
      <c r="S41" s="5"/>
    </row>
    <row r="42" spans="1:19" ht="27" thickBot="1" x14ac:dyDescent="0.3">
      <c r="A42" s="57" t="s">
        <v>58</v>
      </c>
      <c r="E42" s="64">
        <f>+E14+F14</f>
        <v>1057</v>
      </c>
      <c r="K42" s="71"/>
      <c r="L42" s="73"/>
      <c r="M42" s="73"/>
      <c r="N42" s="73"/>
      <c r="O42" s="73">
        <f>+O14+P14</f>
        <v>778</v>
      </c>
      <c r="P42" s="73"/>
      <c r="Q42" s="73"/>
      <c r="R42" s="73"/>
      <c r="S42" s="77"/>
    </row>
    <row r="43" spans="1:19" ht="13.8" hidden="1" thickBot="1" x14ac:dyDescent="0.3">
      <c r="A43" s="9" t="s">
        <v>14</v>
      </c>
    </row>
  </sheetData>
  <sortState xmlns:xlrd2="http://schemas.microsoft.com/office/spreadsheetml/2017/richdata2" ref="DI41:DJ56">
    <sortCondition descending="1" ref="DI41:DI56"/>
  </sortState>
  <mergeCells count="72">
    <mergeCell ref="G14:G15"/>
    <mergeCell ref="I14:I15"/>
    <mergeCell ref="B14:B15"/>
    <mergeCell ref="C14:C15"/>
    <mergeCell ref="D14:D15"/>
    <mergeCell ref="F14:F15"/>
    <mergeCell ref="Z14:Z15"/>
    <mergeCell ref="AB14:AB15"/>
    <mergeCell ref="V14:V15"/>
    <mergeCell ref="W14:W15"/>
    <mergeCell ref="X14:X15"/>
    <mergeCell ref="Y14:Y15"/>
    <mergeCell ref="AR14:AR15"/>
    <mergeCell ref="AS14:AS15"/>
    <mergeCell ref="AN14:AN15"/>
    <mergeCell ref="AO14:AO15"/>
    <mergeCell ref="AP14:AP15"/>
    <mergeCell ref="AQ14:AQ15"/>
    <mergeCell ref="BV14:BV15"/>
    <mergeCell ref="BW14:BW15"/>
    <mergeCell ref="CO14:CO15"/>
    <mergeCell ref="CK14:CK15"/>
    <mergeCell ref="CB14:CB15"/>
    <mergeCell ref="CC14:CC15"/>
    <mergeCell ref="CD14:CD15"/>
    <mergeCell ref="CE14:CE15"/>
    <mergeCell ref="CF14:CF15"/>
    <mergeCell ref="CG14:CG15"/>
    <mergeCell ref="CH14:CH15"/>
    <mergeCell ref="CL14:CL15"/>
    <mergeCell ref="CM14:CM15"/>
    <mergeCell ref="CN14:CN15"/>
    <mergeCell ref="FL7:FL9"/>
    <mergeCell ref="FE7:FE9"/>
    <mergeCell ref="FF7:FF9"/>
    <mergeCell ref="FG7:FG9"/>
    <mergeCell ref="FJ7:FJ9"/>
    <mergeCell ref="FK7:FK9"/>
    <mergeCell ref="BP14:BP15"/>
    <mergeCell ref="BQ14:BQ15"/>
    <mergeCell ref="BX14:BX15"/>
    <mergeCell ref="BY14:BY15"/>
    <mergeCell ref="BD14:BD15"/>
    <mergeCell ref="BE14:BE15"/>
    <mergeCell ref="BF14:BF15"/>
    <mergeCell ref="BG14:BG15"/>
    <mergeCell ref="BH14:BH15"/>
    <mergeCell ref="BI14:BI15"/>
    <mergeCell ref="BL14:BL15"/>
    <mergeCell ref="BM14:BM15"/>
    <mergeCell ref="BN14:BN15"/>
    <mergeCell ref="BO14:BO15"/>
    <mergeCell ref="BT14:BT15"/>
    <mergeCell ref="BU14:BU15"/>
    <mergeCell ref="AZ14:AZ15"/>
    <mergeCell ref="BA14:BA15"/>
    <mergeCell ref="AV14:AV15"/>
    <mergeCell ref="AW14:AW15"/>
    <mergeCell ref="AX14:AX15"/>
    <mergeCell ref="AY14:AY15"/>
    <mergeCell ref="AI14:AI15"/>
    <mergeCell ref="AK14:AK15"/>
    <mergeCell ref="AE14:AE15"/>
    <mergeCell ref="AF14:AF15"/>
    <mergeCell ref="AG14:AG15"/>
    <mergeCell ref="AH14:AH15"/>
    <mergeCell ref="Q14:Q15"/>
    <mergeCell ref="S14:S15"/>
    <mergeCell ref="L14:L15"/>
    <mergeCell ref="M14:M15"/>
    <mergeCell ref="N14:N15"/>
    <mergeCell ref="P14:P15"/>
  </mergeCells>
  <phoneticPr fontId="1" type="noConversion"/>
  <printOptions horizontalCentered="1" verticalCentered="1"/>
  <pageMargins left="0.23622047244094491" right="0.31496062992125984" top="0.74803149606299213" bottom="0.74803149606299213" header="0.31496062992125984" footer="0.31496062992125984"/>
  <pageSetup paperSize="9" scale="124" orientation="landscape" r:id="rId1"/>
  <headerFooter alignWithMargins="0"/>
  <colBreaks count="18" manualBreakCount="18">
    <brk id="9" max="24" man="1"/>
    <brk id="19" max="24" man="1"/>
    <brk id="29" max="36" man="1"/>
    <brk id="38" max="36" man="1"/>
    <brk id="46" max="36" man="1"/>
    <brk id="54" max="36" man="1"/>
    <brk id="62" max="36" man="1"/>
    <brk id="70" max="36" man="1"/>
    <brk id="78" max="36" man="1"/>
    <brk id="87" max="36" man="1"/>
    <brk id="96" max="36" man="1"/>
    <brk id="105" max="36" man="1"/>
    <brk id="114" max="36" man="1"/>
    <brk id="123" max="36" man="1"/>
    <brk id="132" max="36" man="1"/>
    <brk id="141" max="36" man="1"/>
    <brk id="150" max="36" man="1"/>
    <brk id="158" max="1048575" man="1"/>
  </colBreaks>
  <extLst>
    <ext xmlns:mx="http://schemas.microsoft.com/office/mac/excel/2008/main" uri="{64002731-A6B0-56B0-2670-7721B7C09600}">
      <mx:PLV Mode="0" OnePage="0" WScale="81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Years financial data</vt:lpstr>
      <vt:lpstr>'Years financial data'!Print_Area</vt:lpstr>
    </vt:vector>
  </TitlesOfParts>
  <Company>Investis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gabriele.rimoldi</dc:creator>
  <cp:lastModifiedBy>Andy Blackstone 27/06/2021</cp:lastModifiedBy>
  <cp:lastPrinted>2015-03-17T11:35:20Z</cp:lastPrinted>
  <dcterms:created xsi:type="dcterms:W3CDTF">2010-11-03T14:11:53Z</dcterms:created>
  <dcterms:modified xsi:type="dcterms:W3CDTF">2022-04-29T05:56:22Z</dcterms:modified>
</cp:coreProperties>
</file>